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ОХОДЫ" sheetId="1" r:id="rId1"/>
    <sheet name="РАСХОДЫ" sheetId="2" r:id="rId2"/>
  </sheets>
  <calcPr calcId="144525"/>
</workbook>
</file>

<file path=xl/calcChain.xml><?xml version="1.0" encoding="utf-8"?>
<calcChain xmlns="http://schemas.openxmlformats.org/spreadsheetml/2006/main">
  <c r="M34" i="1" l="1"/>
  <c r="M33" i="1"/>
  <c r="M31" i="1"/>
  <c r="M21" i="1"/>
  <c r="M11" i="1"/>
  <c r="M8" i="2"/>
  <c r="M33" i="2" s="1"/>
  <c r="M29" i="2"/>
  <c r="M23" i="2"/>
  <c r="M21" i="2"/>
  <c r="M19" i="2"/>
  <c r="M30" i="2" l="1"/>
  <c r="M24" i="2"/>
  <c r="M22" i="2"/>
  <c r="M20" i="2"/>
  <c r="M15" i="2"/>
  <c r="M9" i="2"/>
  <c r="M19" i="1"/>
  <c r="M25" i="1" l="1"/>
  <c r="M27" i="1"/>
  <c r="M29" i="1"/>
  <c r="M13" i="1"/>
  <c r="M15" i="1"/>
  <c r="M17" i="1"/>
</calcChain>
</file>

<file path=xl/sharedStrings.xml><?xml version="1.0" encoding="utf-8"?>
<sst xmlns="http://schemas.openxmlformats.org/spreadsheetml/2006/main" count="111" uniqueCount="57">
  <si>
    <t>Смета доходов</t>
  </si>
  <si>
    <t>ТСЖ "Пушкина-33"</t>
  </si>
  <si>
    <t xml:space="preserve">по содержанию и текущему ремонту </t>
  </si>
  <si>
    <t xml:space="preserve">S жилых помещений </t>
  </si>
  <si>
    <t>*</t>
  </si>
  <si>
    <t>м2</t>
  </si>
  <si>
    <t>руб.</t>
  </si>
  <si>
    <t xml:space="preserve"> = </t>
  </si>
  <si>
    <t>м-в</t>
  </si>
  <si>
    <t>S жилых помещений  (без лифта)</t>
  </si>
  <si>
    <t>S нежилых помещений м-н "Магнит"</t>
  </si>
  <si>
    <t xml:space="preserve">S нежилых помещений </t>
  </si>
  <si>
    <t>Обслуживание ВДГО</t>
  </si>
  <si>
    <t>2. Сборы с населения:</t>
  </si>
  <si>
    <t>Итого сборы с населения:</t>
  </si>
  <si>
    <t>3. Доходы от использования общего имущества:</t>
  </si>
  <si>
    <t>Доски объявлений в лифтах</t>
  </si>
  <si>
    <t>шт.</t>
  </si>
  <si>
    <t>Оборудование интернет-провайдера</t>
  </si>
  <si>
    <t xml:space="preserve">Аренда помещения </t>
  </si>
  <si>
    <t xml:space="preserve">Итого </t>
  </si>
  <si>
    <t>Смета расходов</t>
  </si>
  <si>
    <t xml:space="preserve">на содержание и текущий ремонт жилого дома по ул. Пушкина № 33 на </t>
  </si>
  <si>
    <t>Статья расходов</t>
  </si>
  <si>
    <t>Расходы в руб.</t>
  </si>
  <si>
    <t>1. Содержание и обслуживание общего имущества, всего</t>
  </si>
  <si>
    <t>1. Содержание и техническое обслуживание лифтов</t>
  </si>
  <si>
    <t>2. Страхование лифтов</t>
  </si>
  <si>
    <t>3.Техническое освидетельствование лифтов</t>
  </si>
  <si>
    <t>6. Услуги по приему платежей ПАО "Сбербанк" по кап. ремонту</t>
  </si>
  <si>
    <t>7. Услуги за ведение 2-х расчетных счетов</t>
  </si>
  <si>
    <t>8. Коммунальные услуги по общедомовому имуществу</t>
  </si>
  <si>
    <t>13. Затраты на санитарное содержание придомовой территории(содержание дворника)</t>
  </si>
  <si>
    <t>14. Отчисления в ПФ и ФСС с з/платы дворника</t>
  </si>
  <si>
    <t>15. Затраты на санитарное содержание мест общего пользования(содержание уборщицы л/клеток)</t>
  </si>
  <si>
    <t>16. Отчисления в ПФ и ФСС с з/платы уборщицы л/клеток)</t>
  </si>
  <si>
    <t>17. Затраты на з/плату работникам текущего ремонта</t>
  </si>
  <si>
    <t xml:space="preserve">18. Отчисления в ПФ и ФСС </t>
  </si>
  <si>
    <t>19. Услуги аварийной службы</t>
  </si>
  <si>
    <t>20. Аренда зала для проведения собрания</t>
  </si>
  <si>
    <t>21. Противогололедые материалы</t>
  </si>
  <si>
    <t>2. Текущий ремонт общего имущества</t>
  </si>
  <si>
    <t>3. Административно - управленческие расходы (17%)</t>
  </si>
  <si>
    <t>Итого</t>
  </si>
  <si>
    <t>22. Материалы, инвентарь и хоз. принадлежности</t>
  </si>
  <si>
    <t>4. Услуги по приему платежей ООО "РИРЦ"</t>
  </si>
  <si>
    <t>10. Проверка вентканалов (1 раза в год)</t>
  </si>
  <si>
    <t>23. Вознаграждение членам правления</t>
  </si>
  <si>
    <t>на 2019 год</t>
  </si>
  <si>
    <t xml:space="preserve">1. Остаток на 01.01.2019г. -  </t>
  </si>
  <si>
    <t>4. ИТОГО ПЛАНИРУЕМЫЙ ДОХОД ЗА 2019год:</t>
  </si>
  <si>
    <t>5. ИТОГО ПЛАНИРУЕМЫЙ ДОХОД ЗА 2018год с УЧЕТОМ ОСТАТКА:</t>
  </si>
  <si>
    <t>9. Единый налог за 2018 год</t>
  </si>
  <si>
    <t>11. Техническое обслуживание газопровода и газового оборудования</t>
  </si>
  <si>
    <t>24. Отчисления в ПФ и ФСС с вознаграждения правления</t>
  </si>
  <si>
    <t>Объемы и состав работ по текущему ремонту могут корректироваться в связи собственников МКД</t>
  </si>
  <si>
    <t xml:space="preserve">с производственной необходимость и по результатам общего собрания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</si>
</sst>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/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5" fillId="0" borderId="4" xfId="0" applyFont="1" applyBorder="1"/>
    <xf numFmtId="2" fontId="6" fillId="0" borderId="4" xfId="0" applyNumberFormat="1" applyFont="1" applyBorder="1"/>
    <xf numFmtId="2" fontId="6" fillId="0" borderId="5" xfId="0" applyNumberFormat="1" applyFont="1" applyBorder="1"/>
    <xf numFmtId="0" fontId="5" fillId="0" borderId="6" xfId="0" applyFont="1" applyBorder="1"/>
    <xf numFmtId="0" fontId="5" fillId="0" borderId="0" xfId="0" applyFont="1" applyFill="1" applyBorder="1"/>
    <xf numFmtId="2" fontId="5" fillId="0" borderId="6" xfId="0" applyNumberFormat="1" applyFont="1" applyBorder="1"/>
    <xf numFmtId="0" fontId="5" fillId="0" borderId="0" xfId="0" applyFont="1" applyBorder="1"/>
    <xf numFmtId="2" fontId="5" fillId="0" borderId="4" xfId="0" applyNumberFormat="1" applyFont="1" applyBorder="1"/>
    <xf numFmtId="2" fontId="5" fillId="0" borderId="5" xfId="0" applyNumberFormat="1" applyFont="1" applyBorder="1"/>
    <xf numFmtId="2" fontId="5" fillId="0" borderId="0" xfId="0" applyNumberFormat="1" applyFont="1"/>
    <xf numFmtId="0" fontId="5" fillId="0" borderId="2" xfId="0" applyFont="1" applyBorder="1"/>
    <xf numFmtId="1" fontId="6" fillId="0" borderId="4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21" xfId="0" applyNumberFormat="1" applyFont="1" applyBorder="1" applyAlignment="1"/>
    <xf numFmtId="2" fontId="4" fillId="0" borderId="11" xfId="0" applyNumberFormat="1" applyFont="1" applyBorder="1" applyAlignment="1"/>
    <xf numFmtId="2" fontId="3" fillId="0" borderId="20" xfId="0" applyNumberFormat="1" applyFont="1" applyBorder="1" applyAlignment="1"/>
    <xf numFmtId="2" fontId="3" fillId="0" borderId="16" xfId="0" applyNumberFormat="1" applyFont="1" applyBorder="1" applyAlignment="1"/>
    <xf numFmtId="2" fontId="3" fillId="0" borderId="15" xfId="0" applyNumberFormat="1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" fontId="3" fillId="0" borderId="19" xfId="0" applyNumberFormat="1" applyFont="1" applyBorder="1" applyAlignment="1"/>
    <xf numFmtId="2" fontId="3" fillId="0" borderId="14" xfId="0" applyNumberFormat="1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2" fontId="3" fillId="0" borderId="22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Normal="100" workbookViewId="0">
      <selection activeCell="M35" sqref="M35"/>
    </sheetView>
  </sheetViews>
  <sheetFormatPr defaultRowHeight="18.75" x14ac:dyDescent="0.3"/>
  <cols>
    <col min="1" max="2" width="9.140625" style="1"/>
    <col min="3" max="3" width="47.85546875" style="1" customWidth="1"/>
    <col min="4" max="4" width="17.42578125" style="1" customWidth="1"/>
    <col min="5" max="5" width="6" style="1" customWidth="1"/>
    <col min="6" max="6" width="3.42578125" style="1" customWidth="1"/>
    <col min="7" max="7" width="9.42578125" style="1" customWidth="1"/>
    <col min="8" max="8" width="7.28515625" style="1" customWidth="1"/>
    <col min="9" max="9" width="3" style="1" customWidth="1"/>
    <col min="10" max="10" width="10.28515625" style="1" customWidth="1"/>
    <col min="11" max="11" width="6.85546875" style="1" customWidth="1"/>
    <col min="12" max="12" width="14" style="1" customWidth="1"/>
    <col min="13" max="13" width="20.5703125" style="1" customWidth="1"/>
    <col min="14" max="14" width="12.85546875" style="1" customWidth="1"/>
    <col min="15" max="15" width="9.140625" style="1"/>
    <col min="16" max="16" width="9.7109375" style="1" bestFit="1" customWidth="1"/>
    <col min="17" max="16384" width="9.140625" style="1"/>
  </cols>
  <sheetData>
    <row r="1" spans="1:14" s="8" customFormat="1" ht="23.25" x14ac:dyDescent="0.35">
      <c r="D1" s="9" t="s">
        <v>0</v>
      </c>
    </row>
    <row r="2" spans="1:14" s="8" customFormat="1" ht="3.75" customHeight="1" x14ac:dyDescent="0.35">
      <c r="D2" s="10"/>
    </row>
    <row r="3" spans="1:14" s="8" customFormat="1" ht="23.25" x14ac:dyDescent="0.35">
      <c r="D3" s="9" t="s">
        <v>1</v>
      </c>
    </row>
    <row r="4" spans="1:14" s="8" customFormat="1" ht="23.25" x14ac:dyDescent="0.35">
      <c r="D4" s="9" t="s">
        <v>2</v>
      </c>
    </row>
    <row r="5" spans="1:14" s="8" customFormat="1" ht="23.25" x14ac:dyDescent="0.35">
      <c r="D5" s="9" t="s">
        <v>48</v>
      </c>
    </row>
    <row r="6" spans="1:14" s="8" customFormat="1" ht="24" thickBot="1" x14ac:dyDescent="0.4"/>
    <row r="7" spans="1:14" s="8" customFormat="1" ht="24" thickBot="1" x14ac:dyDescent="0.4">
      <c r="A7" s="11" t="s">
        <v>49</v>
      </c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4">
        <v>-219805.49</v>
      </c>
      <c r="N7" s="8" t="s">
        <v>6</v>
      </c>
    </row>
    <row r="8" spans="1:14" s="8" customFormat="1" ht="23.25" x14ac:dyDescent="0.35"/>
    <row r="9" spans="1:14" s="8" customFormat="1" ht="23.25" x14ac:dyDescent="0.35">
      <c r="A9" s="10" t="s">
        <v>13</v>
      </c>
    </row>
    <row r="10" spans="1:14" s="8" customFormat="1" ht="23.25" x14ac:dyDescent="0.35"/>
    <row r="11" spans="1:14" s="8" customFormat="1" ht="23.25" x14ac:dyDescent="0.35">
      <c r="A11" s="8" t="s">
        <v>3</v>
      </c>
      <c r="D11" s="17">
        <v>16245.4</v>
      </c>
      <c r="E11" s="8" t="s">
        <v>5</v>
      </c>
      <c r="F11" s="8" t="s">
        <v>4</v>
      </c>
      <c r="G11" s="17">
        <v>16.07</v>
      </c>
      <c r="H11" s="8" t="s">
        <v>6</v>
      </c>
      <c r="I11" s="8" t="s">
        <v>4</v>
      </c>
      <c r="J11" s="17">
        <v>12</v>
      </c>
      <c r="K11" s="8" t="s">
        <v>8</v>
      </c>
      <c r="L11" s="8" t="s">
        <v>7</v>
      </c>
      <c r="M11" s="17">
        <f>D11*G11*J11</f>
        <v>3132762.9360000002</v>
      </c>
      <c r="N11" s="16" t="s">
        <v>6</v>
      </c>
    </row>
    <row r="12" spans="1:14" s="8" customFormat="1" ht="23.25" x14ac:dyDescent="0.35">
      <c r="D12" s="21"/>
      <c r="G12" s="21"/>
      <c r="J12" s="21"/>
    </row>
    <row r="13" spans="1:14" s="8" customFormat="1" ht="23.25" x14ac:dyDescent="0.35">
      <c r="A13" s="8" t="s">
        <v>9</v>
      </c>
      <c r="D13" s="17">
        <v>2341.9</v>
      </c>
      <c r="E13" s="8" t="s">
        <v>5</v>
      </c>
      <c r="F13" s="8" t="s">
        <v>4</v>
      </c>
      <c r="G13" s="17">
        <v>10.47</v>
      </c>
      <c r="H13" s="8" t="s">
        <v>6</v>
      </c>
      <c r="I13" s="8" t="s">
        <v>4</v>
      </c>
      <c r="J13" s="17">
        <v>12</v>
      </c>
      <c r="K13" s="8" t="s">
        <v>8</v>
      </c>
      <c r="L13" s="8" t="s">
        <v>7</v>
      </c>
      <c r="M13" s="17">
        <f>D13*G13*J13</f>
        <v>294236.31600000005</v>
      </c>
      <c r="N13" s="16" t="s">
        <v>6</v>
      </c>
    </row>
    <row r="14" spans="1:14" s="8" customFormat="1" ht="23.25" x14ac:dyDescent="0.35">
      <c r="D14" s="21"/>
      <c r="G14" s="21"/>
      <c r="J14" s="21"/>
    </row>
    <row r="15" spans="1:14" s="8" customFormat="1" ht="23.25" x14ac:dyDescent="0.35">
      <c r="A15" s="8" t="s">
        <v>10</v>
      </c>
      <c r="D15" s="17">
        <v>411.7</v>
      </c>
      <c r="E15" s="8" t="s">
        <v>5</v>
      </c>
      <c r="F15" s="8" t="s">
        <v>4</v>
      </c>
      <c r="G15" s="17">
        <v>16.07</v>
      </c>
      <c r="H15" s="8" t="s">
        <v>6</v>
      </c>
      <c r="I15" s="8" t="s">
        <v>4</v>
      </c>
      <c r="J15" s="17">
        <v>12</v>
      </c>
      <c r="K15" s="8" t="s">
        <v>8</v>
      </c>
      <c r="L15" s="8" t="s">
        <v>7</v>
      </c>
      <c r="M15" s="17">
        <f>D15*G15*J15</f>
        <v>79392.228000000003</v>
      </c>
      <c r="N15" s="16" t="s">
        <v>6</v>
      </c>
    </row>
    <row r="16" spans="1:14" s="8" customFormat="1" ht="23.25" x14ac:dyDescent="0.35">
      <c r="D16" s="21"/>
      <c r="G16" s="21"/>
      <c r="J16" s="21"/>
    </row>
    <row r="17" spans="1:14" s="8" customFormat="1" ht="23.25" x14ac:dyDescent="0.35">
      <c r="A17" s="8" t="s">
        <v>11</v>
      </c>
      <c r="D17" s="17">
        <v>1893.8</v>
      </c>
      <c r="E17" s="8" t="s">
        <v>5</v>
      </c>
      <c r="F17" s="8" t="s">
        <v>4</v>
      </c>
      <c r="G17" s="17">
        <v>10.25</v>
      </c>
      <c r="H17" s="8" t="s">
        <v>6</v>
      </c>
      <c r="I17" s="8" t="s">
        <v>4</v>
      </c>
      <c r="J17" s="17">
        <v>12</v>
      </c>
      <c r="K17" s="8" t="s">
        <v>8</v>
      </c>
      <c r="L17" s="8" t="s">
        <v>7</v>
      </c>
      <c r="M17" s="15">
        <f>D17*G17*J17</f>
        <v>232937.40000000002</v>
      </c>
      <c r="N17" s="16" t="s">
        <v>6</v>
      </c>
    </row>
    <row r="18" spans="1:14" s="8" customFormat="1" ht="23.25" x14ac:dyDescent="0.35"/>
    <row r="19" spans="1:14" s="8" customFormat="1" ht="23.25" x14ac:dyDescent="0.35">
      <c r="A19" s="8" t="s">
        <v>12</v>
      </c>
      <c r="D19" s="17">
        <v>18587.3</v>
      </c>
      <c r="E19" s="8" t="s">
        <v>5</v>
      </c>
      <c r="F19" s="8" t="s">
        <v>4</v>
      </c>
      <c r="G19" s="17">
        <v>0.28000000000000003</v>
      </c>
      <c r="H19" s="8" t="s">
        <v>6</v>
      </c>
      <c r="I19" s="8" t="s">
        <v>4</v>
      </c>
      <c r="J19" s="17">
        <v>12</v>
      </c>
      <c r="K19" s="8" t="s">
        <v>8</v>
      </c>
      <c r="L19" s="8" t="s">
        <v>7</v>
      </c>
      <c r="M19" s="17">
        <f>D19*G19*J19</f>
        <v>62453.328000000009</v>
      </c>
      <c r="N19" s="16" t="s">
        <v>6</v>
      </c>
    </row>
    <row r="20" spans="1:14" s="8" customFormat="1" ht="24" thickBot="1" x14ac:dyDescent="0.4">
      <c r="D20" s="18"/>
    </row>
    <row r="21" spans="1:14" s="8" customFormat="1" ht="24" thickBot="1" x14ac:dyDescent="0.4">
      <c r="A21" s="11" t="s">
        <v>14</v>
      </c>
      <c r="B21" s="12"/>
      <c r="C21" s="12"/>
      <c r="D21" s="19"/>
      <c r="E21" s="12"/>
      <c r="F21" s="12"/>
      <c r="G21" s="12"/>
      <c r="H21" s="12"/>
      <c r="I21" s="12"/>
      <c r="J21" s="12"/>
      <c r="K21" s="12"/>
      <c r="L21" s="12"/>
      <c r="M21" s="20">
        <f>M11+M13+M15+M17+M19</f>
        <v>3801782.2080000006</v>
      </c>
      <c r="N21" s="8" t="s">
        <v>6</v>
      </c>
    </row>
    <row r="22" spans="1:14" s="8" customFormat="1" ht="23.25" x14ac:dyDescent="0.35"/>
    <row r="23" spans="1:14" s="8" customFormat="1" ht="23.25" x14ac:dyDescent="0.35">
      <c r="A23" s="10" t="s">
        <v>15</v>
      </c>
    </row>
    <row r="24" spans="1:14" s="8" customFormat="1" ht="23.25" x14ac:dyDescent="0.35"/>
    <row r="25" spans="1:14" s="8" customFormat="1" ht="23.25" x14ac:dyDescent="0.35">
      <c r="A25" s="8" t="s">
        <v>16</v>
      </c>
      <c r="D25" s="17">
        <v>150</v>
      </c>
      <c r="E25" s="8" t="s">
        <v>6</v>
      </c>
      <c r="F25" s="8" t="s">
        <v>4</v>
      </c>
      <c r="G25" s="15">
        <v>5</v>
      </c>
      <c r="H25" s="8" t="s">
        <v>17</v>
      </c>
      <c r="I25" s="8" t="s">
        <v>4</v>
      </c>
      <c r="J25" s="15">
        <v>12</v>
      </c>
      <c r="K25" s="8" t="s">
        <v>8</v>
      </c>
      <c r="L25" s="8" t="s">
        <v>7</v>
      </c>
      <c r="M25" s="17">
        <f>D25*G25*J25</f>
        <v>9000</v>
      </c>
      <c r="N25" s="16" t="s">
        <v>6</v>
      </c>
    </row>
    <row r="26" spans="1:14" s="8" customFormat="1" ht="23.25" x14ac:dyDescent="0.35">
      <c r="D26" s="21"/>
      <c r="M26" s="21"/>
    </row>
    <row r="27" spans="1:14" s="8" customFormat="1" ht="23.25" x14ac:dyDescent="0.35">
      <c r="A27" s="8" t="s">
        <v>18</v>
      </c>
      <c r="D27" s="17">
        <v>5900</v>
      </c>
      <c r="E27" s="8" t="s">
        <v>6</v>
      </c>
      <c r="F27" s="8" t="s">
        <v>4</v>
      </c>
      <c r="G27" s="15">
        <v>12</v>
      </c>
      <c r="H27" s="8" t="s">
        <v>8</v>
      </c>
      <c r="I27" s="8" t="s">
        <v>4</v>
      </c>
      <c r="J27" s="18"/>
      <c r="L27" s="8" t="s">
        <v>7</v>
      </c>
      <c r="M27" s="17">
        <f>D27*G27</f>
        <v>70800</v>
      </c>
      <c r="N27" s="16" t="s">
        <v>6</v>
      </c>
    </row>
    <row r="28" spans="1:14" s="8" customFormat="1" ht="23.25" x14ac:dyDescent="0.35"/>
    <row r="29" spans="1:14" s="8" customFormat="1" ht="23.25" x14ac:dyDescent="0.35">
      <c r="A29" s="8" t="s">
        <v>19</v>
      </c>
      <c r="D29" s="17">
        <v>10000</v>
      </c>
      <c r="E29" s="8" t="s">
        <v>6</v>
      </c>
      <c r="F29" s="8" t="s">
        <v>4</v>
      </c>
      <c r="G29" s="15">
        <v>12</v>
      </c>
      <c r="H29" s="8" t="s">
        <v>8</v>
      </c>
      <c r="I29" s="8" t="s">
        <v>4</v>
      </c>
      <c r="J29" s="18"/>
      <c r="L29" s="8" t="s">
        <v>7</v>
      </c>
      <c r="M29" s="17">
        <f>D29*G29</f>
        <v>120000</v>
      </c>
      <c r="N29" s="16" t="s">
        <v>6</v>
      </c>
    </row>
    <row r="30" spans="1:14" s="8" customFormat="1" ht="24" thickBot="1" x14ac:dyDescent="0.4"/>
    <row r="31" spans="1:14" s="8" customFormat="1" ht="24" thickBot="1" x14ac:dyDescent="0.4">
      <c r="A31" s="11" t="s">
        <v>20</v>
      </c>
      <c r="B31" s="12"/>
      <c r="C31" s="12"/>
      <c r="D31" s="13"/>
      <c r="E31" s="12"/>
      <c r="F31" s="12"/>
      <c r="G31" s="12"/>
      <c r="H31" s="12"/>
      <c r="I31" s="12"/>
      <c r="J31" s="12"/>
      <c r="K31" s="12"/>
      <c r="L31" s="22"/>
      <c r="M31" s="20">
        <f>M25+M27+M29</f>
        <v>199800</v>
      </c>
    </row>
    <row r="32" spans="1:14" s="8" customFormat="1" ht="24" thickBot="1" x14ac:dyDescent="0.4"/>
    <row r="33" spans="1:14" s="8" customFormat="1" ht="24" thickBot="1" x14ac:dyDescent="0.4">
      <c r="A33" s="11" t="s">
        <v>50</v>
      </c>
      <c r="B33" s="12"/>
      <c r="C33" s="12"/>
      <c r="D33" s="23"/>
      <c r="E33" s="11"/>
      <c r="F33" s="12"/>
      <c r="G33" s="12"/>
      <c r="H33" s="12"/>
      <c r="I33" s="12"/>
      <c r="J33" s="12"/>
      <c r="K33" s="12"/>
      <c r="L33" s="22"/>
      <c r="M33" s="20">
        <f>M21+M31</f>
        <v>4001582.2080000006</v>
      </c>
      <c r="N33" s="8" t="s">
        <v>6</v>
      </c>
    </row>
    <row r="34" spans="1:14" s="8" customFormat="1" ht="24" thickBot="1" x14ac:dyDescent="0.4">
      <c r="A34" s="11" t="s">
        <v>51</v>
      </c>
      <c r="B34" s="12"/>
      <c r="C34" s="12"/>
      <c r="D34" s="23"/>
      <c r="E34" s="11"/>
      <c r="F34" s="12"/>
      <c r="G34" s="12"/>
      <c r="H34" s="12"/>
      <c r="I34" s="12"/>
      <c r="J34" s="12"/>
      <c r="K34" s="12"/>
      <c r="L34" s="22"/>
      <c r="M34" s="20">
        <f>M7+M33</f>
        <v>3781776.7180000003</v>
      </c>
      <c r="N34" s="8" t="s">
        <v>6</v>
      </c>
    </row>
    <row r="35" spans="1:14" ht="12.75" customHeight="1" x14ac:dyDescent="0.3"/>
    <row r="36" spans="1:14" ht="12.75" customHeight="1" x14ac:dyDescent="0.3"/>
    <row r="37" spans="1:14" ht="12.75" customHeight="1" x14ac:dyDescent="0.3"/>
    <row r="38" spans="1:14" ht="12.75" customHeight="1" x14ac:dyDescent="0.3"/>
    <row r="39" spans="1:14" ht="12.75" customHeight="1" x14ac:dyDescent="0.3"/>
    <row r="40" spans="1:14" ht="12.75" customHeight="1" x14ac:dyDescent="0.3"/>
    <row r="41" spans="1:14" ht="12.75" customHeight="1" x14ac:dyDescent="0.3"/>
    <row r="42" spans="1:14" ht="12.75" customHeight="1" x14ac:dyDescent="0.3"/>
    <row r="43" spans="1:14" ht="12.75" customHeight="1" x14ac:dyDescent="0.3"/>
    <row r="44" spans="1:14" ht="12.75" customHeight="1" x14ac:dyDescent="0.3"/>
    <row r="45" spans="1:14" s="6" customFormat="1" ht="12.75" customHeight="1" x14ac:dyDescent="0.3"/>
    <row r="46" spans="1:14" s="6" customFormat="1" ht="12.75" customHeight="1" x14ac:dyDescent="0.3"/>
    <row r="47" spans="1:14" s="6" customFormat="1" ht="12.75" customHeight="1" x14ac:dyDescent="0.3"/>
    <row r="48" spans="1:14" s="6" customFormat="1" ht="12.75" customHeight="1" x14ac:dyDescent="0.3"/>
    <row r="49" s="6" customFormat="1" ht="12.75" customHeight="1" x14ac:dyDescent="0.3"/>
    <row r="50" s="6" customFormat="1" ht="12.75" customHeight="1" x14ac:dyDescent="0.3"/>
    <row r="51" s="6" customFormat="1" ht="12.75" customHeight="1" x14ac:dyDescent="0.3"/>
    <row r="52" s="6" customFormat="1" ht="12.75" customHeight="1" x14ac:dyDescent="0.3"/>
    <row r="53" s="6" customFormat="1" ht="12.75" customHeight="1" x14ac:dyDescent="0.3"/>
    <row r="54" s="6" customFormat="1" ht="12.75" customHeight="1" x14ac:dyDescent="0.3"/>
    <row r="55" s="6" customFormat="1" ht="12.75" customHeight="1" x14ac:dyDescent="0.3"/>
    <row r="56" s="6" customFormat="1" ht="12.75" customHeight="1" x14ac:dyDescent="0.3"/>
    <row r="57" s="6" customFormat="1" ht="12.75" customHeight="1" x14ac:dyDescent="0.3"/>
    <row r="58" s="6" customFormat="1" ht="12.75" customHeight="1" x14ac:dyDescent="0.3"/>
    <row r="59" s="6" customFormat="1" ht="33" customHeight="1" x14ac:dyDescent="0.3"/>
    <row r="60" s="6" customFormat="1" ht="33" customHeight="1" x14ac:dyDescent="0.3"/>
    <row r="61" s="6" customFormat="1" ht="33" customHeight="1" x14ac:dyDescent="0.3"/>
    <row r="62" s="6" customFormat="1" ht="33" customHeight="1" x14ac:dyDescent="0.3"/>
    <row r="63" s="6" customFormat="1" ht="33" customHeight="1" x14ac:dyDescent="0.3"/>
    <row r="64" s="6" customFormat="1" ht="33" customHeight="1" x14ac:dyDescent="0.3"/>
    <row r="65" spans="16:16" s="6" customFormat="1" ht="33" customHeight="1" x14ac:dyDescent="0.3"/>
    <row r="66" spans="16:16" s="6" customFormat="1" ht="33" customHeight="1" x14ac:dyDescent="0.3"/>
    <row r="67" spans="16:16" s="6" customFormat="1" ht="33" customHeight="1" x14ac:dyDescent="0.3"/>
    <row r="68" spans="16:16" s="6" customFormat="1" ht="33" customHeight="1" x14ac:dyDescent="0.3"/>
    <row r="69" spans="16:16" s="6" customFormat="1" ht="33" customHeight="1" x14ac:dyDescent="0.3"/>
    <row r="70" spans="16:16" s="6" customFormat="1" ht="33" customHeight="1" x14ac:dyDescent="0.3">
      <c r="P70" s="7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I41" sqref="I41"/>
    </sheetView>
  </sheetViews>
  <sheetFormatPr defaultRowHeight="15" x14ac:dyDescent="0.25"/>
  <cols>
    <col min="14" max="14" width="10.5703125" customWidth="1"/>
  </cols>
  <sheetData>
    <row r="1" spans="1:14" s="24" customFormat="1" ht="18.75" x14ac:dyDescent="0.3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24" customFormat="1" ht="18.75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24" customFormat="1" ht="18.75" x14ac:dyDescent="0.3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4" customFormat="1" ht="18.75" x14ac:dyDescent="0.3">
      <c r="A4" s="2"/>
      <c r="B4" s="2"/>
      <c r="C4" s="2"/>
      <c r="D4" s="2"/>
      <c r="E4" s="2"/>
      <c r="F4" s="62" t="s">
        <v>48</v>
      </c>
      <c r="G4" s="62"/>
      <c r="H4" s="62"/>
      <c r="I4" s="62"/>
      <c r="J4" s="2"/>
      <c r="K4" s="2"/>
      <c r="L4" s="2"/>
      <c r="M4" s="2"/>
      <c r="N4" s="2"/>
    </row>
    <row r="5" spans="1:14" ht="19.5" thickBot="1" x14ac:dyDescent="0.3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8.75" x14ac:dyDescent="0.3">
      <c r="A6" s="48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46"/>
      <c r="N6" s="47"/>
    </row>
    <row r="7" spans="1:14" ht="19.5" thickBot="1" x14ac:dyDescent="0.3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3" t="s">
        <v>24</v>
      </c>
      <c r="N7" s="4"/>
    </row>
    <row r="8" spans="1:14" ht="21" thickBot="1" x14ac:dyDescent="0.35">
      <c r="A8" s="54" t="s">
        <v>25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60">
        <f>SUM(M9:N30)</f>
        <v>2725123.6269999999</v>
      </c>
      <c r="N8" s="61"/>
    </row>
    <row r="9" spans="1:14" ht="20.25" x14ac:dyDescent="0.3">
      <c r="A9" s="57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M9" s="37">
        <f>22500*12</f>
        <v>270000</v>
      </c>
      <c r="N9" s="38"/>
    </row>
    <row r="10" spans="1:14" ht="20.25" x14ac:dyDescent="0.3">
      <c r="A10" s="3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28">
        <v>2000</v>
      </c>
      <c r="N10" s="29"/>
    </row>
    <row r="11" spans="1:14" ht="20.25" x14ac:dyDescent="0.3">
      <c r="A11" s="34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28">
        <v>15000</v>
      </c>
      <c r="N11" s="29"/>
    </row>
    <row r="12" spans="1:14" ht="20.25" x14ac:dyDescent="0.3">
      <c r="A12" s="34" t="s">
        <v>45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28">
        <v>290000</v>
      </c>
      <c r="N12" s="29"/>
    </row>
    <row r="13" spans="1:14" ht="20.25" x14ac:dyDescent="0.3">
      <c r="A13" s="34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28">
        <v>32400</v>
      </c>
      <c r="N13" s="29"/>
    </row>
    <row r="14" spans="1:14" ht="20.25" x14ac:dyDescent="0.3">
      <c r="A14" s="34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28">
        <v>48000</v>
      </c>
      <c r="N14" s="29"/>
    </row>
    <row r="15" spans="1:14" ht="20.25" x14ac:dyDescent="0.3">
      <c r="A15" s="34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28">
        <f>2500*12</f>
        <v>30000</v>
      </c>
      <c r="N15" s="29"/>
    </row>
    <row r="16" spans="1:14" ht="20.25" x14ac:dyDescent="0.3">
      <c r="A16" s="34" t="s">
        <v>52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28">
        <v>5000</v>
      </c>
      <c r="N16" s="29"/>
    </row>
    <row r="17" spans="1:14" ht="20.25" x14ac:dyDescent="0.3">
      <c r="A17" s="34" t="s">
        <v>46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28">
        <v>18000</v>
      </c>
      <c r="N17" s="29"/>
    </row>
    <row r="18" spans="1:14" ht="20.25" x14ac:dyDescent="0.3">
      <c r="A18" s="34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28">
        <v>51576</v>
      </c>
      <c r="N18" s="29"/>
    </row>
    <row r="19" spans="1:14" ht="20.25" x14ac:dyDescent="0.3">
      <c r="A19" s="34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28">
        <f>25829*12+5166*3+25829/2</f>
        <v>338360.5</v>
      </c>
      <c r="N19" s="29"/>
    </row>
    <row r="20" spans="1:14" ht="20.25" x14ac:dyDescent="0.3">
      <c r="A20" s="34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8">
        <f>M19*30.2%</f>
        <v>102184.871</v>
      </c>
      <c r="N20" s="29"/>
    </row>
    <row r="21" spans="1:14" ht="20.25" x14ac:dyDescent="0.3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8">
        <f>24400*12+24400/2</f>
        <v>305000</v>
      </c>
      <c r="N21" s="29"/>
    </row>
    <row r="22" spans="1:14" ht="20.25" x14ac:dyDescent="0.3">
      <c r="A22" s="34" t="s">
        <v>35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28">
        <f>M21*30.2%</f>
        <v>92110</v>
      </c>
      <c r="N22" s="29"/>
    </row>
    <row r="23" spans="1:14" ht="20.25" x14ac:dyDescent="0.3">
      <c r="A23" s="34" t="s">
        <v>36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28">
        <f>(14100+5500+6200+13450+17200)*12</f>
        <v>677400</v>
      </c>
      <c r="N23" s="29"/>
    </row>
    <row r="24" spans="1:14" ht="20.25" x14ac:dyDescent="0.3">
      <c r="A24" s="34" t="s">
        <v>37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28">
        <f>M23*30.2%</f>
        <v>204574.8</v>
      </c>
      <c r="N24" s="29"/>
    </row>
    <row r="25" spans="1:14" ht="20.25" x14ac:dyDescent="0.3">
      <c r="A25" s="34" t="s">
        <v>38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28">
        <v>15000</v>
      </c>
      <c r="N25" s="29"/>
    </row>
    <row r="26" spans="1:14" ht="20.25" x14ac:dyDescent="0.3">
      <c r="A26" s="34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28">
        <v>3000</v>
      </c>
      <c r="N26" s="29"/>
    </row>
    <row r="27" spans="1:14" ht="20.25" x14ac:dyDescent="0.3">
      <c r="A27" s="34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28">
        <v>5000</v>
      </c>
      <c r="N27" s="29"/>
    </row>
    <row r="28" spans="1:14" ht="20.25" x14ac:dyDescent="0.3">
      <c r="A28" s="34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28">
        <v>5000</v>
      </c>
      <c r="N28" s="29"/>
    </row>
    <row r="29" spans="1:14" ht="20.25" x14ac:dyDescent="0.3">
      <c r="A29" s="34" t="s">
        <v>47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0">
        <f>13794*12</f>
        <v>165528</v>
      </c>
      <c r="N29" s="29"/>
    </row>
    <row r="30" spans="1:14" ht="21" thickBot="1" x14ac:dyDescent="0.35">
      <c r="A30" s="41" t="s">
        <v>54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>
        <f>M29*30.2%</f>
        <v>49989.455999999998</v>
      </c>
      <c r="N30" s="45"/>
    </row>
    <row r="31" spans="1:14" ht="21" thickBot="1" x14ac:dyDescent="0.35">
      <c r="A31" s="31" t="s">
        <v>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26">
        <v>356653.09</v>
      </c>
      <c r="N31" s="27"/>
    </row>
    <row r="32" spans="1:14" ht="21.75" customHeight="1" thickBot="1" x14ac:dyDescent="0.35">
      <c r="A32" s="31" t="s">
        <v>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26">
        <v>700000</v>
      </c>
      <c r="N32" s="27"/>
    </row>
    <row r="33" spans="1:14" ht="21" thickBot="1" x14ac:dyDescent="0.35">
      <c r="A33" s="31" t="s">
        <v>43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26">
        <f>M32+M8+M31</f>
        <v>3781776.7169999997</v>
      </c>
      <c r="N33" s="27"/>
    </row>
    <row r="34" spans="1:14" ht="18.75" x14ac:dyDescent="0.3">
      <c r="A34" s="5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8.75" x14ac:dyDescent="0.3">
      <c r="A35" s="25" t="s">
        <v>56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8.75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8.75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65">
    <mergeCell ref="A15:L15"/>
    <mergeCell ref="A1:N1"/>
    <mergeCell ref="A2:N2"/>
    <mergeCell ref="A3:N3"/>
    <mergeCell ref="A5:N5"/>
    <mergeCell ref="F4:I4"/>
    <mergeCell ref="M13:N13"/>
    <mergeCell ref="M14:N14"/>
    <mergeCell ref="M6:N6"/>
    <mergeCell ref="A6:L7"/>
    <mergeCell ref="A8:L8"/>
    <mergeCell ref="A9:L9"/>
    <mergeCell ref="M8:N8"/>
    <mergeCell ref="A10:L10"/>
    <mergeCell ref="A13:L13"/>
    <mergeCell ref="A14:L14"/>
    <mergeCell ref="A11:L11"/>
    <mergeCell ref="A12:L12"/>
    <mergeCell ref="A22:L22"/>
    <mergeCell ref="A23:L23"/>
    <mergeCell ref="A24:L24"/>
    <mergeCell ref="A17:L17"/>
    <mergeCell ref="A37:L37"/>
    <mergeCell ref="A28:L28"/>
    <mergeCell ref="A36:L36"/>
    <mergeCell ref="A35:L35"/>
    <mergeCell ref="A33:L33"/>
    <mergeCell ref="A30:L30"/>
    <mergeCell ref="M9:N9"/>
    <mergeCell ref="M10:N10"/>
    <mergeCell ref="M11:N11"/>
    <mergeCell ref="M12:N12"/>
    <mergeCell ref="A27:L27"/>
    <mergeCell ref="A26:L26"/>
    <mergeCell ref="A16:L16"/>
    <mergeCell ref="A25:L25"/>
    <mergeCell ref="A18:L18"/>
    <mergeCell ref="A19:L19"/>
    <mergeCell ref="A20:L20"/>
    <mergeCell ref="A21:L21"/>
    <mergeCell ref="M15:N15"/>
    <mergeCell ref="M22:N22"/>
    <mergeCell ref="M23:N23"/>
    <mergeCell ref="M24:N24"/>
    <mergeCell ref="A32:L32"/>
    <mergeCell ref="M26:N26"/>
    <mergeCell ref="A29:L29"/>
    <mergeCell ref="A31:L31"/>
    <mergeCell ref="M27:N27"/>
    <mergeCell ref="M30:N30"/>
    <mergeCell ref="M25:N25"/>
    <mergeCell ref="M16:N16"/>
    <mergeCell ref="M21:N21"/>
    <mergeCell ref="M19:N19"/>
    <mergeCell ref="M20:N20"/>
    <mergeCell ref="M17:N17"/>
    <mergeCell ref="M18:N18"/>
    <mergeCell ref="M37:N37"/>
    <mergeCell ref="M33:N33"/>
    <mergeCell ref="M28:N28"/>
    <mergeCell ref="M29:N29"/>
    <mergeCell ref="M31:N31"/>
    <mergeCell ref="M36:N36"/>
    <mergeCell ref="M35:N35"/>
    <mergeCell ref="M32:N32"/>
  </mergeCells>
  <phoneticPr fontId="7" type="noConversion"/>
  <pageMargins left="0.7" right="0.7" top="0.75" bottom="0.75" header="0.3" footer="0.3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2018-06-15T14:54:02Z</cp:lastPrinted>
  <dcterms:created xsi:type="dcterms:W3CDTF">2006-09-16T00:00:00Z</dcterms:created>
  <dcterms:modified xsi:type="dcterms:W3CDTF">2019-07-08T07:51:55Z</dcterms:modified>
</cp:coreProperties>
</file>