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итульный лист" sheetId="1" r:id="rId1"/>
    <sheet name="Доходы и расходы" sheetId="2" r:id="rId2"/>
    <sheet name="Доходы и расходы черновик" sheetId="3" r:id="rId3"/>
    <sheet name="Справка по коммун. услугам" sheetId="4" r:id="rId4"/>
    <sheet name="Задолженность" sheetId="5" r:id="rId5"/>
  </sheets>
  <definedNames>
    <definedName name="_xlnm.Print_Area" localSheetId="2">'Доходы и расходы черновик'!$A$1:$K$54</definedName>
  </definedNames>
  <calcPr fullCalcOnLoad="1"/>
</workbook>
</file>

<file path=xl/sharedStrings.xml><?xml version="1.0" encoding="utf-8"?>
<sst xmlns="http://schemas.openxmlformats.org/spreadsheetml/2006/main" count="198" uniqueCount="122">
  <si>
    <t>ГОДОВОЙ ОТЧЕТ.</t>
  </si>
  <si>
    <t xml:space="preserve">Управляющей компании ООО «Кварц» о выполненных работах и представленных услугах по </t>
  </si>
  <si>
    <t>Январь – Декабрь 2017г.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</si>
  <si>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</si>
  <si>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</si>
  <si>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</si>
  <si>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</si>
  <si>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</si>
  <si>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</si>
  <si>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</si>
  <si>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</si>
  <si>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</si>
  <si>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</si>
  <si>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</si>
  <si>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</si>
  <si>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</si>
  <si>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</si>
  <si>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</si>
  <si>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</si>
  <si>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</si>
  <si>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</si>
  <si>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</si>
  <si>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</si>
  <si>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</si>
  <si>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</si>
  <si>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</si>
  <si>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</si>
  <si>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</si>
  <si>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</si>
  <si>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</si>
  <si>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</si>
  <si>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</si>
  <si>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</si>
  <si>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</si>
  <si>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Тариф нежилые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</si>
  <si>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</si>
  <si>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</si>
  <si>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</si>
  <si>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</si>
  <si>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</si>
  <si>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</si>
  <si>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</si>
  <si>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</si>
  <si>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</si>
  <si>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</si>
  <si>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</si>
  <si>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</si>
  <si>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</si>
  <si>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 xml:space="preserve">  IV. Стоимость содержания многоквартирного дома в 2017году. </t>
  </si>
  <si>
    <t>ОТЧЕТ ПО ДОХОДАМ И РАСХОДАМ</t>
  </si>
  <si>
    <t>Управляющая компания: ООО "Кварц»</t>
  </si>
  <si>
    <t xml:space="preserve">Период  с января 2017 г. по декабрь 2017 г. </t>
  </si>
  <si>
    <t>Начислено по содержанию и ремонту, всего руб.</t>
  </si>
  <si>
    <t xml:space="preserve">в т.ч. жилые помещения 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</si>
  <si>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</si>
  <si>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</si>
  <si>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</si>
  <si>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</si>
  <si>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</si>
  <si>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</si>
  <si>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</si>
  <si>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Содержание и техническое обслуживание лифтов</t>
  </si>
  <si>
    <t>Техосвидетельствование лифтов</t>
  </si>
  <si>
    <t>Чистка дворовой территории от снега и наледи (СОЛЬ)</t>
  </si>
  <si>
    <t>Страхование лифтов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</si>
  <si>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</si>
  <si>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</si>
  <si>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</si>
  <si>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Регенерация сетификата ключа эл.подписи</t>
  </si>
  <si>
    <t>Аварийная служба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</si>
  <si>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</si>
  <si>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</si>
  <si>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</si>
  <si>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</si>
  <si>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</si>
  <si>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</si>
  <si>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</si>
  <si>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Текущий ремонт общего имущества</t>
  </si>
  <si>
    <t>Услуги банка по приему платежей и обслуживанию счетов</t>
  </si>
  <si>
    <t>Расходы на управление (заработная плата + отчисл.)</t>
  </si>
  <si>
    <t>ИТОГО ЗАТРАТ:</t>
  </si>
  <si>
    <t>Расходы на управление (телеф, интер, бензин, канцтовар, юр. усл. налог усн. и пр.)</t>
  </si>
  <si>
    <t xml:space="preserve">Начислено к оплате населению, руб. </t>
  </si>
  <si>
    <t xml:space="preserve">Поступило от населения , руб. </t>
  </si>
  <si>
    <t>Предъявлено поставщиком, руб.</t>
  </si>
  <si>
    <t>Разница м/д предъявлено поставщиком и начислено населению, руб.</t>
  </si>
  <si>
    <t>Разница м/д предъявлено поставщиком и поступило от населения, руб.</t>
  </si>
  <si>
    <t xml:space="preserve">Расходы на управление </t>
  </si>
  <si>
    <t>многоквартирному дому по адресу: г. Брянск, ул. Пушкина, д.33</t>
  </si>
  <si>
    <t>ул. Пушкина, д. 33</t>
  </si>
  <si>
    <t>2004-2008</t>
  </si>
  <si>
    <t>32:28:02213:29</t>
  </si>
  <si>
    <t>дом №33 ул. Пушкина</t>
  </si>
  <si>
    <t>Остаток от поступивших средств на 01.01.2017, руб.</t>
  </si>
  <si>
    <t>Поступило по содержанию и ремонту , руб.</t>
  </si>
  <si>
    <t>Остаток от начисленных средств на 01.01.2017, руб.</t>
  </si>
  <si>
    <t>Остаток от начисленных средств на 01.01.2018, руб.</t>
  </si>
  <si>
    <t>Остаток от поступивших средств на 01.01.2018, руб.</t>
  </si>
  <si>
    <t>Проверка вентиляционных каналов</t>
  </si>
  <si>
    <t>Вознагрождение членам правления</t>
  </si>
  <si>
    <t>Вызов инспектора отдела энергоаудита</t>
  </si>
  <si>
    <t>Ремонт и поверка теплосчетчика ТЭМ</t>
  </si>
  <si>
    <t>Единый налог за 2016год.</t>
  </si>
  <si>
    <t>Услуги за ведение 2-х расчетных счетов</t>
  </si>
  <si>
    <t>Услуги по приему платежей через систему "Сбербанк"</t>
  </si>
  <si>
    <t>Коммунальные услуги по общедомовому имуществу</t>
  </si>
  <si>
    <t>Период : 2017год.</t>
  </si>
  <si>
    <t>в т.ч. планируемый доход от использования общего имущества</t>
  </si>
  <si>
    <t>в т.ч. поступило от использования общего имущества, руб.</t>
  </si>
  <si>
    <t>Обслуживание внешних газовых сетей</t>
  </si>
  <si>
    <t>СМЕТА</t>
  </si>
  <si>
    <t>ОТКЛОНЕНИЕ</t>
  </si>
  <si>
    <t>в т.ч. нежилые помещения</t>
  </si>
  <si>
    <t>в т.ч. жилые помещения и нежилые помещения</t>
  </si>
  <si>
    <t>факт оплачено 394007,55</t>
  </si>
  <si>
    <t>переход в рирц</t>
  </si>
  <si>
    <t>добавлены выплаты председателю за пол года+ %, госпошлины, исп. сбор по тсж</t>
  </si>
  <si>
    <t>в смете не учтены отделочники,</t>
  </si>
  <si>
    <t>расчетные Соповой, исключены выплаты председателю</t>
  </si>
  <si>
    <t>Задолженность на 01.01.2018</t>
  </si>
  <si>
    <t>Период : по договорам с ООО Кварц с 01.07.2017год.</t>
  </si>
  <si>
    <t>начисления по смете , не идут с программой из-за магнита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</si>
</sst>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" fontId="0" fillId="0" borderId="34" xfId="0" applyNumberFormat="1" applyBorder="1" applyAlignment="1">
      <alignment horizontal="center"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2" fontId="0" fillId="0" borderId="46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2" fontId="0" fillId="0" borderId="26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view="pageBreakPreview" zoomScaleSheetLayoutView="100" zoomScalePageLayoutView="0" workbookViewId="0" topLeftCell="A1">
      <selection activeCell="B45" sqref="B45:D45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02" t="s">
        <v>0</v>
      </c>
      <c r="B2" s="102"/>
      <c r="C2" s="102"/>
      <c r="D2" s="102"/>
      <c r="E2" s="102"/>
      <c r="F2" s="102"/>
      <c r="G2" s="102"/>
      <c r="H2" s="102"/>
      <c r="I2" s="102"/>
    </row>
    <row r="4" spans="1:9" ht="12.75">
      <c r="A4" s="103" t="s">
        <v>1</v>
      </c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 t="s">
        <v>88</v>
      </c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3" t="s">
        <v>2</v>
      </c>
      <c r="B6" s="103"/>
      <c r="C6" s="103"/>
      <c r="D6" s="103"/>
      <c r="E6" s="103"/>
      <c r="F6" s="103"/>
      <c r="G6" s="103"/>
      <c r="H6" s="103"/>
      <c r="I6" s="103"/>
    </row>
    <row r="9" spans="1:9" ht="12.75">
      <c r="A9" s="57" t="s">
        <v>3</v>
      </c>
      <c r="B9" s="57"/>
      <c r="C9" s="57"/>
      <c r="D9" s="57"/>
      <c r="E9" s="57"/>
      <c r="F9" s="57"/>
      <c r="G9" s="57"/>
      <c r="H9" s="57"/>
      <c r="I9" s="57"/>
    </row>
    <row r="10" ht="13.5" thickBot="1"/>
    <row r="11" spans="1:9" ht="12.75">
      <c r="A11" s="4">
        <v>1</v>
      </c>
      <c r="B11" s="99" t="s">
        <v>4</v>
      </c>
      <c r="C11" s="100"/>
      <c r="D11" s="100"/>
      <c r="E11" s="100"/>
      <c r="F11" s="101"/>
      <c r="G11" s="96" t="s">
        <v>89</v>
      </c>
      <c r="H11" s="97"/>
      <c r="I11" s="98"/>
    </row>
    <row r="12" spans="1:9" ht="12.75">
      <c r="A12" s="5">
        <v>2</v>
      </c>
      <c r="B12" s="93" t="s">
        <v>5</v>
      </c>
      <c r="C12" s="94"/>
      <c r="D12" s="94"/>
      <c r="E12" s="94"/>
      <c r="F12" s="95"/>
      <c r="G12" s="54" t="s">
        <v>90</v>
      </c>
      <c r="H12" s="48"/>
      <c r="I12" s="49"/>
    </row>
    <row r="13" spans="1:9" ht="12.75">
      <c r="A13" s="5">
        <v>3</v>
      </c>
      <c r="B13" s="93" t="s">
        <v>6</v>
      </c>
      <c r="C13" s="94"/>
      <c r="D13" s="94"/>
      <c r="E13" s="94"/>
      <c r="F13" s="95"/>
      <c r="G13" s="92">
        <v>43379</v>
      </c>
      <c r="H13" s="48"/>
      <c r="I13" s="49"/>
    </row>
    <row r="14" spans="1:9" ht="12.75">
      <c r="A14" s="5">
        <v>4</v>
      </c>
      <c r="B14" s="93" t="s">
        <v>7</v>
      </c>
      <c r="C14" s="94"/>
      <c r="D14" s="94"/>
      <c r="E14" s="94"/>
      <c r="F14" s="95"/>
      <c r="G14" s="54">
        <v>6</v>
      </c>
      <c r="H14" s="48"/>
      <c r="I14" s="49"/>
    </row>
    <row r="15" spans="1:9" ht="12.75">
      <c r="A15" s="5">
        <v>5</v>
      </c>
      <c r="B15" s="93" t="s">
        <v>8</v>
      </c>
      <c r="C15" s="94"/>
      <c r="D15" s="94"/>
      <c r="E15" s="94"/>
      <c r="F15" s="95"/>
      <c r="G15" s="54">
        <v>277</v>
      </c>
      <c r="H15" s="48"/>
      <c r="I15" s="49"/>
    </row>
    <row r="16" spans="1:9" ht="12.75">
      <c r="A16" s="5">
        <v>6</v>
      </c>
      <c r="B16" s="93" t="s">
        <v>9</v>
      </c>
      <c r="C16" s="94"/>
      <c r="D16" s="94"/>
      <c r="E16" s="94"/>
      <c r="F16" s="95"/>
      <c r="G16" s="54">
        <v>5</v>
      </c>
      <c r="H16" s="48"/>
      <c r="I16" s="49"/>
    </row>
    <row r="17" spans="1:9" ht="12.75">
      <c r="A17" s="6">
        <v>7</v>
      </c>
      <c r="B17" s="85" t="s">
        <v>10</v>
      </c>
      <c r="C17" s="86"/>
      <c r="D17" s="86"/>
      <c r="E17" s="86"/>
      <c r="F17" s="87"/>
      <c r="G17" s="91"/>
      <c r="H17" s="45"/>
      <c r="I17" s="46"/>
    </row>
    <row r="18" spans="1:9" ht="12.75">
      <c r="A18" s="7" t="s">
        <v>18</v>
      </c>
      <c r="B18" s="85" t="s">
        <v>19</v>
      </c>
      <c r="C18" s="86"/>
      <c r="D18" s="86"/>
      <c r="E18" s="86"/>
      <c r="F18" s="87"/>
      <c r="G18" s="91"/>
      <c r="H18" s="45"/>
      <c r="I18" s="46"/>
    </row>
    <row r="19" spans="1:9" ht="12.75">
      <c r="A19" s="8" t="s">
        <v>17</v>
      </c>
      <c r="B19" s="79" t="s">
        <v>20</v>
      </c>
      <c r="C19" s="80"/>
      <c r="D19" s="80"/>
      <c r="E19" s="80"/>
      <c r="F19" s="81"/>
      <c r="G19" s="42">
        <v>27732.1</v>
      </c>
      <c r="H19" s="44"/>
      <c r="I19" s="43"/>
    </row>
    <row r="20" spans="1:9" ht="12.75">
      <c r="A20" s="9" t="s">
        <v>21</v>
      </c>
      <c r="B20" s="82" t="s">
        <v>11</v>
      </c>
      <c r="C20" s="83"/>
      <c r="D20" s="83"/>
      <c r="E20" s="83"/>
      <c r="F20" s="84"/>
      <c r="G20" s="42">
        <v>18587.3</v>
      </c>
      <c r="H20" s="44"/>
      <c r="I20" s="43"/>
    </row>
    <row r="21" spans="1:9" ht="12.75">
      <c r="A21" s="7" t="s">
        <v>22</v>
      </c>
      <c r="B21" s="85" t="s">
        <v>24</v>
      </c>
      <c r="C21" s="86"/>
      <c r="D21" s="86"/>
      <c r="E21" s="86"/>
      <c r="F21" s="87"/>
      <c r="G21" s="54"/>
      <c r="H21" s="48"/>
      <c r="I21" s="49"/>
    </row>
    <row r="22" spans="1:9" ht="12.75">
      <c r="A22" s="10" t="s">
        <v>17</v>
      </c>
      <c r="B22" s="79" t="s">
        <v>23</v>
      </c>
      <c r="C22" s="80"/>
      <c r="D22" s="80"/>
      <c r="E22" s="80"/>
      <c r="F22" s="81"/>
      <c r="G22" s="54">
        <v>2536.1</v>
      </c>
      <c r="H22" s="48"/>
      <c r="I22" s="49"/>
    </row>
    <row r="23" spans="1:9" ht="12.75">
      <c r="A23" s="11" t="s">
        <v>25</v>
      </c>
      <c r="B23" s="82" t="s">
        <v>12</v>
      </c>
      <c r="C23" s="83"/>
      <c r="D23" s="83"/>
      <c r="E23" s="83"/>
      <c r="F23" s="84"/>
      <c r="G23" s="91">
        <f>G22+G20</f>
        <v>21123.399999999998</v>
      </c>
      <c r="H23" s="45"/>
      <c r="I23" s="46"/>
    </row>
    <row r="24" spans="1:9" ht="12.75">
      <c r="A24" s="6">
        <v>8</v>
      </c>
      <c r="B24" s="85" t="s">
        <v>26</v>
      </c>
      <c r="C24" s="86"/>
      <c r="D24" s="86"/>
      <c r="E24" s="86"/>
      <c r="F24" s="87"/>
      <c r="G24" s="91"/>
      <c r="H24" s="45"/>
      <c r="I24" s="46"/>
    </row>
    <row r="25" spans="1:9" ht="12.75">
      <c r="A25" s="10" t="s">
        <v>17</v>
      </c>
      <c r="B25" s="79" t="s">
        <v>27</v>
      </c>
      <c r="C25" s="80"/>
      <c r="D25" s="80"/>
      <c r="E25" s="80"/>
      <c r="F25" s="81"/>
      <c r="G25" s="42"/>
      <c r="H25" s="44"/>
      <c r="I25" s="43"/>
    </row>
    <row r="26" spans="1:9" ht="12.75">
      <c r="A26" s="5">
        <v>9</v>
      </c>
      <c r="B26" s="82" t="s">
        <v>13</v>
      </c>
      <c r="C26" s="83"/>
      <c r="D26" s="83"/>
      <c r="E26" s="83"/>
      <c r="F26" s="84"/>
      <c r="G26" s="88"/>
      <c r="H26" s="89"/>
      <c r="I26" s="90"/>
    </row>
    <row r="27" spans="1:9" ht="12.75">
      <c r="A27" s="6">
        <v>10</v>
      </c>
      <c r="B27" s="85" t="s">
        <v>28</v>
      </c>
      <c r="C27" s="86"/>
      <c r="D27" s="86"/>
      <c r="E27" s="86"/>
      <c r="F27" s="87"/>
      <c r="G27" s="91"/>
      <c r="H27" s="45"/>
      <c r="I27" s="46"/>
    </row>
    <row r="28" spans="1:9" ht="12.75">
      <c r="A28" s="11"/>
      <c r="B28" s="82" t="s">
        <v>29</v>
      </c>
      <c r="C28" s="83"/>
      <c r="D28" s="83"/>
      <c r="E28" s="83"/>
      <c r="F28" s="84"/>
      <c r="G28" s="88" t="s">
        <v>32</v>
      </c>
      <c r="H28" s="89"/>
      <c r="I28" s="90"/>
    </row>
    <row r="29" spans="1:9" ht="12.75">
      <c r="A29" s="12">
        <v>11</v>
      </c>
      <c r="B29" s="85" t="s">
        <v>30</v>
      </c>
      <c r="C29" s="86"/>
      <c r="D29" s="86"/>
      <c r="E29" s="86"/>
      <c r="F29" s="87"/>
      <c r="G29" s="91"/>
      <c r="H29" s="45"/>
      <c r="I29" s="46"/>
    </row>
    <row r="30" spans="1:9" ht="12.75">
      <c r="A30" s="13"/>
      <c r="B30" s="79" t="s">
        <v>31</v>
      </c>
      <c r="C30" s="80"/>
      <c r="D30" s="80"/>
      <c r="E30" s="80"/>
      <c r="F30" s="81"/>
      <c r="G30" s="42">
        <v>9665</v>
      </c>
      <c r="H30" s="44"/>
      <c r="I30" s="43"/>
    </row>
    <row r="31" spans="1:9" ht="12.75">
      <c r="A31" s="14">
        <v>12</v>
      </c>
      <c r="B31" s="70" t="s">
        <v>14</v>
      </c>
      <c r="C31" s="71"/>
      <c r="D31" s="71"/>
      <c r="E31" s="71"/>
      <c r="F31" s="72"/>
      <c r="G31" s="61"/>
      <c r="H31" s="62"/>
      <c r="I31" s="63"/>
    </row>
    <row r="32" spans="1:9" ht="12.75">
      <c r="A32" s="14">
        <v>13</v>
      </c>
      <c r="B32" s="70" t="s">
        <v>15</v>
      </c>
      <c r="C32" s="71"/>
      <c r="D32" s="71"/>
      <c r="E32" s="71"/>
      <c r="F32" s="72"/>
      <c r="G32" s="61"/>
      <c r="H32" s="62"/>
      <c r="I32" s="63"/>
    </row>
    <row r="33" spans="1:9" ht="12.75">
      <c r="A33" s="16">
        <v>14</v>
      </c>
      <c r="B33" s="73" t="s">
        <v>16</v>
      </c>
      <c r="C33" s="74"/>
      <c r="D33" s="74"/>
      <c r="E33" s="74"/>
      <c r="F33" s="75"/>
      <c r="G33" s="76" t="s">
        <v>91</v>
      </c>
      <c r="H33" s="77"/>
      <c r="I33" s="78"/>
    </row>
    <row r="34" spans="1:9" ht="12.75">
      <c r="A34" s="14">
        <v>15</v>
      </c>
      <c r="B34" s="58" t="s">
        <v>33</v>
      </c>
      <c r="C34" s="59"/>
      <c r="D34" s="59"/>
      <c r="E34" s="59"/>
      <c r="F34" s="60"/>
      <c r="G34" s="61"/>
      <c r="H34" s="62"/>
      <c r="I34" s="63"/>
    </row>
    <row r="35" spans="1:9" ht="13.5" thickBot="1">
      <c r="A35" s="15">
        <v>16</v>
      </c>
      <c r="B35" s="64" t="s">
        <v>34</v>
      </c>
      <c r="C35" s="65"/>
      <c r="D35" s="65"/>
      <c r="E35" s="65"/>
      <c r="F35" s="66"/>
      <c r="G35" s="67"/>
      <c r="H35" s="68"/>
      <c r="I35" s="69"/>
    </row>
    <row r="38" spans="1:9" ht="12.75">
      <c r="A38" s="57" t="s">
        <v>35</v>
      </c>
      <c r="B38" s="57"/>
      <c r="C38" s="57"/>
      <c r="D38" s="57"/>
      <c r="E38" s="57"/>
      <c r="F38" s="57"/>
      <c r="G38" s="57"/>
      <c r="H38" s="57"/>
      <c r="I38" s="57"/>
    </row>
    <row r="39" ht="13.5" thickBot="1"/>
    <row r="40" spans="1:9" ht="15.75" customHeight="1" thickBot="1">
      <c r="A40" s="17" t="s">
        <v>36</v>
      </c>
      <c r="B40" s="38" t="s">
        <v>37</v>
      </c>
      <c r="C40" s="38"/>
      <c r="D40" s="38"/>
      <c r="E40" s="37" t="s">
        <v>38</v>
      </c>
      <c r="F40" s="39"/>
      <c r="G40" s="38" t="s">
        <v>39</v>
      </c>
      <c r="H40" s="38"/>
      <c r="I40" s="39"/>
    </row>
    <row r="41" spans="1:9" ht="12.75">
      <c r="A41" s="3">
        <v>1</v>
      </c>
      <c r="B41" s="40" t="s">
        <v>40</v>
      </c>
      <c r="C41" s="41"/>
      <c r="D41" s="41"/>
      <c r="E41" s="42">
        <f>'Справка по коммун. услугам'!E4:F4</f>
        <v>2696712.36</v>
      </c>
      <c r="F41" s="43"/>
      <c r="G41" s="44">
        <f>270665.94+57716.54+1183655.89+54900.22+342164.18+22891.71+30768.99+6727.84+934926.69</f>
        <v>2904418</v>
      </c>
      <c r="H41" s="44"/>
      <c r="I41" s="43"/>
    </row>
    <row r="42" spans="1:9" ht="12.75">
      <c r="A42" s="1">
        <v>2</v>
      </c>
      <c r="B42" s="52" t="s">
        <v>41</v>
      </c>
      <c r="C42" s="53"/>
      <c r="D42" s="53"/>
      <c r="E42" s="54">
        <f>192006.84+182179.89-96.85+8830.63+1650.56</f>
        <v>384571.07</v>
      </c>
      <c r="F42" s="49"/>
      <c r="G42" s="48">
        <f>7498.75+1127.89+212653.8+161410.76+179.41</f>
        <v>382870.61</v>
      </c>
      <c r="H42" s="48"/>
      <c r="I42" s="49"/>
    </row>
    <row r="43" spans="1:9" ht="12.75">
      <c r="A43" s="1">
        <v>3</v>
      </c>
      <c r="B43" s="52" t="s">
        <v>42</v>
      </c>
      <c r="C43" s="53"/>
      <c r="D43" s="53"/>
      <c r="E43" s="54">
        <f>9678.75+1474850.31-94.17+52624.9+5061.76</f>
        <v>1542121.55</v>
      </c>
      <c r="F43" s="49"/>
      <c r="G43" s="48">
        <f>863.59+45345.22+711.87+1459422.96+12282.46</f>
        <v>1518626.0999999999</v>
      </c>
      <c r="H43" s="48"/>
      <c r="I43" s="49"/>
    </row>
    <row r="44" spans="1:9" ht="12.75">
      <c r="A44" s="1">
        <v>4</v>
      </c>
      <c r="B44" s="52" t="s">
        <v>43</v>
      </c>
      <c r="C44" s="53"/>
      <c r="D44" s="53"/>
      <c r="E44" s="54">
        <f>-802.96+80.07+391516.45</f>
        <v>390793.56</v>
      </c>
      <c r="F44" s="49"/>
      <c r="G44" s="48">
        <f>386308.65+58.67+5834.15</f>
        <v>392201.47000000003</v>
      </c>
      <c r="H44" s="48"/>
      <c r="I44" s="49"/>
    </row>
    <row r="45" spans="1:9" ht="13.5" thickBot="1">
      <c r="A45" s="2">
        <v>5</v>
      </c>
      <c r="B45" s="50" t="s">
        <v>44</v>
      </c>
      <c r="C45" s="51"/>
      <c r="D45" s="51"/>
      <c r="E45" s="55">
        <f>331619.38+59323.49+1144429.52+59280.27+1435-1237.49+535853.65+10749.4</f>
        <v>2141453.22</v>
      </c>
      <c r="F45" s="56"/>
      <c r="G45" s="45">
        <f>10295.28+431628.25+35316.49+1324.87+65449.44+1037573.29+71157.76+431700.84</f>
        <v>2084446.2200000002</v>
      </c>
      <c r="H45" s="45"/>
      <c r="I45" s="46"/>
    </row>
    <row r="46" spans="1:9" ht="13.5" thickBot="1">
      <c r="A46" s="18"/>
      <c r="B46" s="37" t="s">
        <v>45</v>
      </c>
      <c r="C46" s="38"/>
      <c r="D46" s="39"/>
      <c r="E46" s="37">
        <f>SUM(E41:F45)</f>
        <v>7155651.76</v>
      </c>
      <c r="F46" s="39"/>
      <c r="G46" s="38">
        <f>SUM(G41:I45)</f>
        <v>7282562.4</v>
      </c>
      <c r="H46" s="38"/>
      <c r="I46" s="39"/>
    </row>
    <row r="49" spans="1:9" ht="12.75" customHeight="1">
      <c r="A49" s="47" t="s">
        <v>46</v>
      </c>
      <c r="B49" s="47"/>
      <c r="C49" s="47"/>
      <c r="D49" s="47"/>
      <c r="E49" s="47"/>
      <c r="F49" s="47"/>
      <c r="G49" s="47"/>
      <c r="H49" s="47"/>
      <c r="I49" s="47"/>
    </row>
    <row r="50" ht="13.5" thickBot="1"/>
    <row r="51" spans="1:9" ht="13.5" thickBot="1">
      <c r="A51" s="17" t="s">
        <v>36</v>
      </c>
      <c r="B51" s="38" t="s">
        <v>37</v>
      </c>
      <c r="C51" s="38"/>
      <c r="D51" s="38"/>
      <c r="E51" s="37" t="s">
        <v>38</v>
      </c>
      <c r="F51" s="39"/>
      <c r="G51" s="38" t="s">
        <v>39</v>
      </c>
      <c r="H51" s="38"/>
      <c r="I51" s="39"/>
    </row>
    <row r="52" spans="1:9" ht="13.5" thickBot="1">
      <c r="A52" s="3">
        <v>1</v>
      </c>
      <c r="B52" s="40" t="s">
        <v>47</v>
      </c>
      <c r="C52" s="41"/>
      <c r="D52" s="41"/>
      <c r="E52" s="42">
        <v>71830</v>
      </c>
      <c r="F52" s="43"/>
      <c r="G52" s="44">
        <v>70751.75</v>
      </c>
      <c r="H52" s="44"/>
      <c r="I52" s="43"/>
    </row>
    <row r="53" spans="1:9" ht="13.5" thickBot="1">
      <c r="A53" s="18"/>
      <c r="B53" s="37" t="s">
        <v>45</v>
      </c>
      <c r="C53" s="38"/>
      <c r="D53" s="39"/>
      <c r="E53" s="37">
        <f>SUM(E52:F52)</f>
        <v>71830</v>
      </c>
      <c r="F53" s="39"/>
      <c r="G53" s="38">
        <f>SUM(G52:I52)</f>
        <v>70751.75</v>
      </c>
      <c r="H53" s="38"/>
      <c r="I53" s="39"/>
    </row>
  </sheetData>
  <sheetProtection/>
  <mergeCells count="87">
    <mergeCell ref="A2:I2"/>
    <mergeCell ref="A4:I4"/>
    <mergeCell ref="A5:I5"/>
    <mergeCell ref="A6:I6"/>
    <mergeCell ref="B13:F13"/>
    <mergeCell ref="B14:F14"/>
    <mergeCell ref="B15:F15"/>
    <mergeCell ref="B16:F16"/>
    <mergeCell ref="A9:I9"/>
    <mergeCell ref="G11:I11"/>
    <mergeCell ref="B11:F11"/>
    <mergeCell ref="B12:F12"/>
    <mergeCell ref="G12:I12"/>
    <mergeCell ref="B23:F23"/>
    <mergeCell ref="G22:I22"/>
    <mergeCell ref="G23:I23"/>
    <mergeCell ref="B17:F17"/>
    <mergeCell ref="B18:F18"/>
    <mergeCell ref="B19:F19"/>
    <mergeCell ref="B20:F20"/>
    <mergeCell ref="G17:I17"/>
    <mergeCell ref="G18:I18"/>
    <mergeCell ref="G19:I19"/>
    <mergeCell ref="G20:I20"/>
    <mergeCell ref="B21:F21"/>
    <mergeCell ref="B22:F22"/>
    <mergeCell ref="G24:I24"/>
    <mergeCell ref="G25:I25"/>
    <mergeCell ref="B26:F26"/>
    <mergeCell ref="B27:F27"/>
    <mergeCell ref="B24:F24"/>
    <mergeCell ref="G13:I13"/>
    <mergeCell ref="G14:I14"/>
    <mergeCell ref="G15:I15"/>
    <mergeCell ref="G21:I21"/>
    <mergeCell ref="G16:I16"/>
    <mergeCell ref="B28:F28"/>
    <mergeCell ref="B25:F25"/>
    <mergeCell ref="B29:F29"/>
    <mergeCell ref="G26:I26"/>
    <mergeCell ref="G27:I27"/>
    <mergeCell ref="G28:I28"/>
    <mergeCell ref="G29:I29"/>
    <mergeCell ref="B32:F32"/>
    <mergeCell ref="B33:F33"/>
    <mergeCell ref="G32:I32"/>
    <mergeCell ref="G33:I33"/>
    <mergeCell ref="B30:F30"/>
    <mergeCell ref="B31:F31"/>
    <mergeCell ref="G31:I31"/>
    <mergeCell ref="G30:I30"/>
    <mergeCell ref="A38:I38"/>
    <mergeCell ref="E40:F40"/>
    <mergeCell ref="G40:I40"/>
    <mergeCell ref="B40:D40"/>
    <mergeCell ref="B34:F34"/>
    <mergeCell ref="G34:I34"/>
    <mergeCell ref="B35:F35"/>
    <mergeCell ref="G35:I35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SheetLayoutView="100" zoomScalePageLayoutView="0" workbookViewId="0" topLeftCell="A1">
      <selection activeCell="G12" sqref="G12:I12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57" t="s">
        <v>48</v>
      </c>
      <c r="B2" s="57"/>
      <c r="C2" s="57"/>
      <c r="D2" s="57"/>
      <c r="E2" s="57"/>
      <c r="F2" s="57"/>
      <c r="G2" s="57"/>
      <c r="H2" s="57"/>
      <c r="I2" s="57"/>
    </row>
    <row r="4" spans="1:9" ht="12.75">
      <c r="A4" s="103" t="s">
        <v>49</v>
      </c>
      <c r="B4" s="103"/>
      <c r="C4" s="103"/>
      <c r="D4" s="103"/>
      <c r="E4" s="103"/>
      <c r="F4" s="103"/>
      <c r="G4" s="103"/>
      <c r="H4" s="103"/>
      <c r="I4" s="103"/>
    </row>
    <row r="5" spans="3:7" ht="13.5" thickBot="1">
      <c r="C5" s="145" t="s">
        <v>92</v>
      </c>
      <c r="D5" s="145"/>
      <c r="E5" s="145"/>
      <c r="F5" s="145"/>
      <c r="G5" s="145"/>
    </row>
    <row r="6" spans="1:9" ht="13.5" thickBot="1">
      <c r="A6" s="145" t="s">
        <v>50</v>
      </c>
      <c r="B6" s="145"/>
      <c r="C6" s="145"/>
      <c r="D6" s="145"/>
      <c r="F6" s="20" t="s">
        <v>51</v>
      </c>
      <c r="G6" s="19"/>
      <c r="H6" s="19"/>
      <c r="I6" s="19"/>
    </row>
    <row r="7" ht="13.5" thickBot="1"/>
    <row r="8" spans="1:9" ht="12.75">
      <c r="A8" s="137" t="s">
        <v>95</v>
      </c>
      <c r="B8" s="138"/>
      <c r="C8" s="138"/>
      <c r="D8" s="138"/>
      <c r="E8" s="138"/>
      <c r="F8" s="138"/>
      <c r="G8" s="134">
        <v>226898.32</v>
      </c>
      <c r="H8" s="135"/>
      <c r="I8" s="136"/>
    </row>
    <row r="9" spans="1:9" ht="14.25" customHeight="1">
      <c r="A9" s="52" t="s">
        <v>93</v>
      </c>
      <c r="B9" s="53"/>
      <c r="C9" s="53"/>
      <c r="D9" s="53"/>
      <c r="E9" s="53"/>
      <c r="F9" s="53"/>
      <c r="G9" s="142">
        <v>81305.74</v>
      </c>
      <c r="H9" s="143"/>
      <c r="I9" s="144"/>
    </row>
    <row r="10" spans="1:9" ht="12.75">
      <c r="A10" s="52" t="s">
        <v>52</v>
      </c>
      <c r="B10" s="53"/>
      <c r="C10" s="53"/>
      <c r="D10" s="53"/>
      <c r="E10" s="53"/>
      <c r="F10" s="53"/>
      <c r="G10" s="139">
        <f>G11+G13+G12</f>
        <v>4385776.9799999995</v>
      </c>
      <c r="H10" s="140"/>
      <c r="I10" s="141"/>
    </row>
    <row r="11" spans="1:9" ht="12.75">
      <c r="A11" s="104" t="s">
        <v>53</v>
      </c>
      <c r="B11" s="53"/>
      <c r="C11" s="53"/>
      <c r="D11" s="53"/>
      <c r="E11" s="53"/>
      <c r="F11" s="53"/>
      <c r="G11" s="131">
        <f>3304314.36+318966.78+171905.88+62454+4296.6</f>
        <v>3861937.6199999996</v>
      </c>
      <c r="H11" s="132"/>
      <c r="I11" s="133"/>
    </row>
    <row r="12" spans="1:9" ht="12.75">
      <c r="A12" s="104" t="s">
        <v>112</v>
      </c>
      <c r="B12" s="53"/>
      <c r="C12" s="53"/>
      <c r="D12" s="53"/>
      <c r="E12" s="53"/>
      <c r="F12" s="105"/>
      <c r="G12" s="131">
        <f>83739.78+232937.4+2340</f>
        <v>319017.18</v>
      </c>
      <c r="H12" s="132"/>
      <c r="I12" s="133"/>
    </row>
    <row r="13" spans="1:9" ht="12.75">
      <c r="A13" s="104" t="s">
        <v>107</v>
      </c>
      <c r="B13" s="53"/>
      <c r="C13" s="53"/>
      <c r="D13" s="53"/>
      <c r="E13" s="53"/>
      <c r="F13" s="53"/>
      <c r="G13" s="131">
        <f>60000+66000+60000+9000+9822.18</f>
        <v>204822.18</v>
      </c>
      <c r="H13" s="132"/>
      <c r="I13" s="133"/>
    </row>
    <row r="14" spans="1:9" ht="12.75">
      <c r="A14" s="104" t="s">
        <v>94</v>
      </c>
      <c r="B14" s="53"/>
      <c r="C14" s="53"/>
      <c r="D14" s="53"/>
      <c r="E14" s="53"/>
      <c r="F14" s="53"/>
      <c r="G14" s="131">
        <f>G15+G16</f>
        <v>4367888.06</v>
      </c>
      <c r="H14" s="132"/>
      <c r="I14" s="133"/>
    </row>
    <row r="15" spans="1:9" ht="12.75">
      <c r="A15" s="104" t="s">
        <v>113</v>
      </c>
      <c r="B15" s="53"/>
      <c r="C15" s="53"/>
      <c r="D15" s="53"/>
      <c r="E15" s="53"/>
      <c r="F15" s="53"/>
      <c r="G15" s="131">
        <f>375+525+222.69+4815.26-1818.01+1122+80708.89+1930637.09+1927170.71+59970.92+67026.92+97278.45+322.21+136.67</f>
        <v>4168493.8</v>
      </c>
      <c r="H15" s="132"/>
      <c r="I15" s="133"/>
    </row>
    <row r="16" spans="1:9" ht="12.75">
      <c r="A16" s="112" t="s">
        <v>108</v>
      </c>
      <c r="B16" s="51"/>
      <c r="C16" s="51"/>
      <c r="D16" s="51"/>
      <c r="E16" s="51"/>
      <c r="F16" s="51"/>
      <c r="G16" s="131">
        <v>199394.26</v>
      </c>
      <c r="H16" s="132"/>
      <c r="I16" s="133"/>
    </row>
    <row r="17" spans="1:9" ht="12.75">
      <c r="A17" s="52" t="s">
        <v>96</v>
      </c>
      <c r="B17" s="53"/>
      <c r="C17" s="53"/>
      <c r="D17" s="53"/>
      <c r="E17" s="53"/>
      <c r="F17" s="53"/>
      <c r="G17" s="125">
        <f>G8+G10-I55</f>
        <v>-277074.2600000007</v>
      </c>
      <c r="H17" s="126"/>
      <c r="I17" s="127"/>
    </row>
    <row r="18" spans="1:9" ht="13.5" thickBot="1">
      <c r="A18" s="116" t="s">
        <v>97</v>
      </c>
      <c r="B18" s="117"/>
      <c r="C18" s="117"/>
      <c r="D18" s="117"/>
      <c r="E18" s="117"/>
      <c r="F18" s="117"/>
      <c r="G18" s="128">
        <f>G9+G14-I55</f>
        <v>-440555.7600000007</v>
      </c>
      <c r="H18" s="129"/>
      <c r="I18" s="130"/>
    </row>
    <row r="19" spans="1:9" ht="13.5" thickBot="1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20.25" customHeight="1" thickBot="1">
      <c r="A20" s="22" t="s">
        <v>56</v>
      </c>
      <c r="B20" s="119" t="s">
        <v>54</v>
      </c>
      <c r="C20" s="120"/>
      <c r="D20" s="120"/>
      <c r="E20" s="120"/>
      <c r="F20" s="120"/>
      <c r="G20" s="120"/>
      <c r="H20" s="121"/>
      <c r="I20" s="22" t="s">
        <v>55</v>
      </c>
    </row>
    <row r="21" spans="1:11" ht="12.75">
      <c r="A21" s="4">
        <v>1</v>
      </c>
      <c r="B21" s="122" t="s">
        <v>57</v>
      </c>
      <c r="C21" s="123"/>
      <c r="D21" s="123"/>
      <c r="E21" s="123"/>
      <c r="F21" s="123"/>
      <c r="G21" s="123"/>
      <c r="H21" s="124"/>
      <c r="I21" s="28">
        <f>773081.03-66974</f>
        <v>706107.03</v>
      </c>
      <c r="K21" s="33"/>
    </row>
    <row r="22" spans="1:11" ht="12.75">
      <c r="A22" s="5">
        <v>2</v>
      </c>
      <c r="B22" s="58" t="s">
        <v>58</v>
      </c>
      <c r="C22" s="59"/>
      <c r="D22" s="59"/>
      <c r="E22" s="59"/>
      <c r="F22" s="59"/>
      <c r="G22" s="59"/>
      <c r="H22" s="60"/>
      <c r="I22" s="24">
        <f>156162.17-13528.75</f>
        <v>142633.42</v>
      </c>
      <c r="K22" s="33"/>
    </row>
    <row r="23" spans="1:11" ht="12.75">
      <c r="A23" s="5">
        <v>3</v>
      </c>
      <c r="B23" s="58" t="s">
        <v>59</v>
      </c>
      <c r="C23" s="59"/>
      <c r="D23" s="59"/>
      <c r="E23" s="59"/>
      <c r="F23" s="59"/>
      <c r="G23" s="59"/>
      <c r="H23" s="60"/>
      <c r="I23" s="24">
        <v>631714.38</v>
      </c>
      <c r="K23" s="33"/>
    </row>
    <row r="24" spans="1:11" ht="12.75">
      <c r="A24" s="5">
        <v>4</v>
      </c>
      <c r="B24" s="58" t="s">
        <v>60</v>
      </c>
      <c r="C24" s="59"/>
      <c r="D24" s="59"/>
      <c r="E24" s="59"/>
      <c r="F24" s="59"/>
      <c r="G24" s="59"/>
      <c r="H24" s="60"/>
      <c r="I24" s="24">
        <v>126449.9</v>
      </c>
      <c r="K24" s="33"/>
    </row>
    <row r="25" spans="1:11" ht="12.75">
      <c r="A25" s="5">
        <v>5</v>
      </c>
      <c r="B25" s="58" t="s">
        <v>61</v>
      </c>
      <c r="C25" s="59"/>
      <c r="D25" s="59"/>
      <c r="E25" s="59"/>
      <c r="F25" s="59"/>
      <c r="G25" s="59"/>
      <c r="H25" s="60"/>
      <c r="I25" s="24">
        <v>400440</v>
      </c>
      <c r="K25" s="33"/>
    </row>
    <row r="26" spans="1:11" ht="12.75">
      <c r="A26" s="5">
        <v>6</v>
      </c>
      <c r="B26" s="58" t="s">
        <v>62</v>
      </c>
      <c r="C26" s="59"/>
      <c r="D26" s="59"/>
      <c r="E26" s="59"/>
      <c r="F26" s="59"/>
      <c r="G26" s="59"/>
      <c r="H26" s="60"/>
      <c r="I26" s="24">
        <v>15000</v>
      </c>
      <c r="K26" s="33"/>
    </row>
    <row r="27" spans="1:11" ht="12.75">
      <c r="A27" s="5">
        <v>7</v>
      </c>
      <c r="B27" s="58" t="s">
        <v>64</v>
      </c>
      <c r="C27" s="59"/>
      <c r="D27" s="59"/>
      <c r="E27" s="59"/>
      <c r="F27" s="59"/>
      <c r="G27" s="59"/>
      <c r="H27" s="60"/>
      <c r="I27" s="24">
        <v>2000</v>
      </c>
      <c r="K27" s="33"/>
    </row>
    <row r="28" spans="1:11" ht="12.75">
      <c r="A28" s="5">
        <v>8</v>
      </c>
      <c r="B28" s="104" t="s">
        <v>109</v>
      </c>
      <c r="C28" s="53"/>
      <c r="D28" s="53"/>
      <c r="E28" s="53"/>
      <c r="F28" s="53"/>
      <c r="G28" s="53"/>
      <c r="H28" s="105"/>
      <c r="I28" s="24">
        <v>62756.5</v>
      </c>
      <c r="K28" s="33"/>
    </row>
    <row r="29" spans="1:11" ht="12.75">
      <c r="A29" s="5">
        <v>9</v>
      </c>
      <c r="B29" s="58" t="s">
        <v>65</v>
      </c>
      <c r="C29" s="59"/>
      <c r="D29" s="59"/>
      <c r="E29" s="59"/>
      <c r="F29" s="59"/>
      <c r="G29" s="59"/>
      <c r="H29" s="60"/>
      <c r="I29" s="24">
        <v>224094</v>
      </c>
      <c r="K29" s="33"/>
    </row>
    <row r="30" spans="1:11" ht="12.75">
      <c r="A30" s="5">
        <v>10</v>
      </c>
      <c r="B30" s="58" t="s">
        <v>66</v>
      </c>
      <c r="C30" s="59"/>
      <c r="D30" s="59"/>
      <c r="E30" s="59"/>
      <c r="F30" s="59"/>
      <c r="G30" s="59"/>
      <c r="H30" s="60"/>
      <c r="I30" s="24">
        <v>177952.88</v>
      </c>
      <c r="K30" s="33"/>
    </row>
    <row r="31" spans="1:11" ht="13.5" customHeight="1">
      <c r="A31" s="5">
        <v>11</v>
      </c>
      <c r="B31" s="58" t="s">
        <v>67</v>
      </c>
      <c r="C31" s="59"/>
      <c r="D31" s="59"/>
      <c r="E31" s="59"/>
      <c r="F31" s="59"/>
      <c r="G31" s="59"/>
      <c r="H31" s="60"/>
      <c r="I31" s="24">
        <f>213696.61+486.78</f>
        <v>214183.38999999998</v>
      </c>
      <c r="K31" s="33"/>
    </row>
    <row r="32" spans="1:11" ht="13.5" customHeight="1">
      <c r="A32" s="5">
        <v>12</v>
      </c>
      <c r="B32" s="104" t="s">
        <v>102</v>
      </c>
      <c r="C32" s="53"/>
      <c r="D32" s="53"/>
      <c r="E32" s="53"/>
      <c r="F32" s="53"/>
      <c r="G32" s="53"/>
      <c r="H32" s="105"/>
      <c r="I32" s="24">
        <v>42896</v>
      </c>
      <c r="K32" s="33"/>
    </row>
    <row r="33" spans="1:11" ht="13.5" customHeight="1">
      <c r="A33" s="5">
        <v>13</v>
      </c>
      <c r="B33" s="104" t="s">
        <v>103</v>
      </c>
      <c r="C33" s="53"/>
      <c r="D33" s="53"/>
      <c r="E33" s="53"/>
      <c r="F33" s="53"/>
      <c r="G33" s="53"/>
      <c r="H33" s="105"/>
      <c r="I33" s="24">
        <v>40700</v>
      </c>
      <c r="K33" s="33"/>
    </row>
    <row r="34" spans="1:11" ht="13.5" customHeight="1">
      <c r="A34" s="5">
        <v>14</v>
      </c>
      <c r="B34" s="104" t="s">
        <v>104</v>
      </c>
      <c r="C34" s="53"/>
      <c r="D34" s="53"/>
      <c r="E34" s="53"/>
      <c r="F34" s="53"/>
      <c r="G34" s="53"/>
      <c r="H34" s="105"/>
      <c r="I34" s="24">
        <v>62520.68</v>
      </c>
      <c r="K34" s="33"/>
    </row>
    <row r="35" spans="1:11" ht="13.5" customHeight="1">
      <c r="A35" s="11">
        <v>15</v>
      </c>
      <c r="B35" s="116" t="s">
        <v>105</v>
      </c>
      <c r="C35" s="117"/>
      <c r="D35" s="117"/>
      <c r="E35" s="117"/>
      <c r="F35" s="117"/>
      <c r="G35" s="117"/>
      <c r="H35" s="118"/>
      <c r="I35" s="26">
        <v>45359.21</v>
      </c>
      <c r="J35" s="33"/>
      <c r="K35" s="33"/>
    </row>
    <row r="36" spans="1:11" ht="12.75">
      <c r="A36" s="5">
        <v>16</v>
      </c>
      <c r="B36" s="58" t="s">
        <v>68</v>
      </c>
      <c r="C36" s="59"/>
      <c r="D36" s="59"/>
      <c r="E36" s="59"/>
      <c r="F36" s="59"/>
      <c r="G36" s="59"/>
      <c r="H36" s="60"/>
      <c r="I36" s="24">
        <v>2700</v>
      </c>
      <c r="K36" s="33"/>
    </row>
    <row r="37" spans="1:11" ht="12.75">
      <c r="A37" s="5">
        <v>17</v>
      </c>
      <c r="B37" s="58" t="s">
        <v>98</v>
      </c>
      <c r="C37" s="59"/>
      <c r="D37" s="59"/>
      <c r="E37" s="59"/>
      <c r="F37" s="59"/>
      <c r="G37" s="59"/>
      <c r="H37" s="60"/>
      <c r="I37" s="24">
        <v>15259.93</v>
      </c>
      <c r="K37" s="33"/>
    </row>
    <row r="38" spans="1:11" ht="12.75">
      <c r="A38" s="5">
        <v>18</v>
      </c>
      <c r="B38" s="58" t="s">
        <v>99</v>
      </c>
      <c r="C38" s="59"/>
      <c r="D38" s="59"/>
      <c r="E38" s="59"/>
      <c r="F38" s="59"/>
      <c r="G38" s="59"/>
      <c r="H38" s="60"/>
      <c r="I38" s="24">
        <v>68970</v>
      </c>
      <c r="K38" s="33"/>
    </row>
    <row r="39" spans="1:11" ht="12.75">
      <c r="A39" s="5">
        <v>19</v>
      </c>
      <c r="B39" s="58" t="s">
        <v>100</v>
      </c>
      <c r="C39" s="59"/>
      <c r="D39" s="59"/>
      <c r="E39" s="59"/>
      <c r="F39" s="59"/>
      <c r="G39" s="59"/>
      <c r="H39" s="60"/>
      <c r="I39" s="24">
        <v>800</v>
      </c>
      <c r="K39" s="33"/>
    </row>
    <row r="40" spans="1:11" ht="12.75">
      <c r="A40" s="5">
        <v>20</v>
      </c>
      <c r="B40" s="58" t="s">
        <v>69</v>
      </c>
      <c r="C40" s="59"/>
      <c r="D40" s="59"/>
      <c r="E40" s="59"/>
      <c r="F40" s="59"/>
      <c r="G40" s="59"/>
      <c r="H40" s="60"/>
      <c r="I40" s="24">
        <v>10300</v>
      </c>
      <c r="K40" s="33"/>
    </row>
    <row r="41" spans="1:11" ht="12.75">
      <c r="A41" s="5">
        <v>21</v>
      </c>
      <c r="B41" s="58" t="s">
        <v>70</v>
      </c>
      <c r="C41" s="59"/>
      <c r="D41" s="59"/>
      <c r="E41" s="59"/>
      <c r="F41" s="59"/>
      <c r="G41" s="59"/>
      <c r="H41" s="60"/>
      <c r="I41" s="24">
        <v>1227</v>
      </c>
      <c r="K41" s="33"/>
    </row>
    <row r="42" spans="1:11" ht="12.75">
      <c r="A42" s="5">
        <v>22</v>
      </c>
      <c r="B42" s="58" t="s">
        <v>71</v>
      </c>
      <c r="C42" s="59"/>
      <c r="D42" s="59"/>
      <c r="E42" s="59"/>
      <c r="F42" s="59"/>
      <c r="G42" s="59"/>
      <c r="H42" s="60"/>
      <c r="I42" s="24">
        <v>2181.31</v>
      </c>
      <c r="K42" s="33"/>
    </row>
    <row r="43" spans="1:11" ht="12.75">
      <c r="A43" s="5">
        <v>23</v>
      </c>
      <c r="B43" s="58" t="s">
        <v>63</v>
      </c>
      <c r="C43" s="59"/>
      <c r="D43" s="59"/>
      <c r="E43" s="59"/>
      <c r="F43" s="59"/>
      <c r="G43" s="59"/>
      <c r="H43" s="60"/>
      <c r="I43" s="24">
        <v>2597.5</v>
      </c>
      <c r="K43" s="33"/>
    </row>
    <row r="44" spans="1:11" ht="12.75">
      <c r="A44" s="5">
        <v>24</v>
      </c>
      <c r="B44" s="58" t="s">
        <v>101</v>
      </c>
      <c r="C44" s="59"/>
      <c r="D44" s="59"/>
      <c r="E44" s="59"/>
      <c r="F44" s="59"/>
      <c r="G44" s="59"/>
      <c r="H44" s="60"/>
      <c r="I44" s="35">
        <v>14032.23</v>
      </c>
      <c r="K44" s="33"/>
    </row>
    <row r="45" spans="1:11" ht="12.75">
      <c r="A45" s="6">
        <v>25</v>
      </c>
      <c r="B45" s="112" t="s">
        <v>72</v>
      </c>
      <c r="C45" s="51"/>
      <c r="D45" s="51"/>
      <c r="E45" s="51"/>
      <c r="F45" s="51"/>
      <c r="G45" s="51"/>
      <c r="H45" s="113"/>
      <c r="I45" s="31"/>
      <c r="K45" s="33"/>
    </row>
    <row r="46" spans="1:11" ht="12.75">
      <c r="A46" s="11"/>
      <c r="B46" s="116" t="s">
        <v>73</v>
      </c>
      <c r="C46" s="117"/>
      <c r="D46" s="117"/>
      <c r="E46" s="117"/>
      <c r="F46" s="117"/>
      <c r="G46" s="117"/>
      <c r="H46" s="118"/>
      <c r="I46" s="32"/>
      <c r="K46" s="33"/>
    </row>
    <row r="47" spans="1:11" ht="12.75">
      <c r="A47" s="11"/>
      <c r="B47" s="116" t="s">
        <v>74</v>
      </c>
      <c r="C47" s="117"/>
      <c r="D47" s="117"/>
      <c r="E47" s="117"/>
      <c r="F47" s="117"/>
      <c r="G47" s="117"/>
      <c r="H47" s="118"/>
      <c r="I47" s="34">
        <v>9181.7</v>
      </c>
      <c r="K47" s="33"/>
    </row>
    <row r="48" spans="1:11" ht="12.75">
      <c r="A48" s="6">
        <v>26</v>
      </c>
      <c r="B48" s="112" t="s">
        <v>76</v>
      </c>
      <c r="C48" s="51"/>
      <c r="D48" s="51"/>
      <c r="E48" s="51"/>
      <c r="F48" s="51"/>
      <c r="G48" s="51"/>
      <c r="H48" s="113"/>
      <c r="I48" s="25"/>
      <c r="K48" s="33"/>
    </row>
    <row r="49" spans="1:11" ht="12.75">
      <c r="A49" s="10"/>
      <c r="B49" s="114" t="s">
        <v>75</v>
      </c>
      <c r="C49" s="41"/>
      <c r="D49" s="41"/>
      <c r="E49" s="41"/>
      <c r="F49" s="41"/>
      <c r="G49" s="41"/>
      <c r="H49" s="115"/>
      <c r="I49" s="23">
        <f>4618.81+39742.4</f>
        <v>44361.21</v>
      </c>
      <c r="K49" s="33"/>
    </row>
    <row r="50" spans="1:11" ht="12.75">
      <c r="A50" s="10">
        <v>27</v>
      </c>
      <c r="B50" s="114" t="s">
        <v>77</v>
      </c>
      <c r="C50" s="41"/>
      <c r="D50" s="41"/>
      <c r="E50" s="41"/>
      <c r="F50" s="41"/>
      <c r="G50" s="41"/>
      <c r="H50" s="115"/>
      <c r="I50" s="23">
        <f>280+10000+95000+416365+20822.6+319874.18+59500+94690+5487+11000</f>
        <v>1033018.78</v>
      </c>
      <c r="K50" s="33"/>
    </row>
    <row r="51" spans="1:11" ht="15" customHeight="1">
      <c r="A51" s="5">
        <v>28</v>
      </c>
      <c r="B51" s="104" t="s">
        <v>87</v>
      </c>
      <c r="C51" s="53"/>
      <c r="D51" s="53"/>
      <c r="E51" s="53"/>
      <c r="F51" s="53"/>
      <c r="G51" s="53"/>
      <c r="H51" s="105"/>
      <c r="I51" s="24">
        <f>I52+I53+I54</f>
        <v>790312.51</v>
      </c>
      <c r="K51" s="33"/>
    </row>
    <row r="52" spans="1:11" ht="0.75" customHeight="1" thickBot="1">
      <c r="A52" s="11"/>
      <c r="B52" s="106" t="s">
        <v>78</v>
      </c>
      <c r="C52" s="107"/>
      <c r="D52" s="107"/>
      <c r="E52" s="107"/>
      <c r="F52" s="107"/>
      <c r="G52" s="107"/>
      <c r="H52" s="108"/>
      <c r="I52" s="29">
        <f>88100.15+79853.54</f>
        <v>167953.69</v>
      </c>
      <c r="K52" s="33"/>
    </row>
    <row r="53" spans="1:11" ht="15" customHeight="1" hidden="1" thickBot="1">
      <c r="A53" s="11"/>
      <c r="B53" s="106" t="s">
        <v>79</v>
      </c>
      <c r="C53" s="107"/>
      <c r="D53" s="107"/>
      <c r="E53" s="107"/>
      <c r="F53" s="107"/>
      <c r="G53" s="107"/>
      <c r="H53" s="108"/>
      <c r="I53" s="30">
        <f>347203.86+65117.22+80503</f>
        <v>492824.07999999996</v>
      </c>
      <c r="K53" s="33"/>
    </row>
    <row r="54" spans="1:11" ht="15" customHeight="1" hidden="1" thickBot="1">
      <c r="A54" s="11"/>
      <c r="B54" s="106" t="s">
        <v>81</v>
      </c>
      <c r="C54" s="107"/>
      <c r="D54" s="107"/>
      <c r="E54" s="107"/>
      <c r="F54" s="107"/>
      <c r="G54" s="107"/>
      <c r="H54" s="108"/>
      <c r="I54" s="29">
        <f>217634.89-88100.15</f>
        <v>129534.74000000002</v>
      </c>
      <c r="K54" s="33"/>
    </row>
    <row r="55" spans="1:11" ht="15" customHeight="1" thickBot="1">
      <c r="A55" s="21"/>
      <c r="B55" s="109" t="s">
        <v>80</v>
      </c>
      <c r="C55" s="110"/>
      <c r="D55" s="110"/>
      <c r="E55" s="110"/>
      <c r="F55" s="110"/>
      <c r="G55" s="110"/>
      <c r="H55" s="111"/>
      <c r="I55" s="27">
        <f>SUM(I21:I51)</f>
        <v>4889749.5600000005</v>
      </c>
      <c r="K55" s="33"/>
    </row>
  </sheetData>
  <sheetProtection/>
  <mergeCells count="63">
    <mergeCell ref="B53:H53"/>
    <mergeCell ref="B54:H54"/>
    <mergeCell ref="B55:H55"/>
    <mergeCell ref="B47:H47"/>
    <mergeCell ref="B48:H48"/>
    <mergeCell ref="B49:H49"/>
    <mergeCell ref="B50:H50"/>
    <mergeCell ref="B51:H51"/>
    <mergeCell ref="B52:H52"/>
    <mergeCell ref="B41:H41"/>
    <mergeCell ref="B42:H42"/>
    <mergeCell ref="B43:H43"/>
    <mergeCell ref="B44:H44"/>
    <mergeCell ref="B45:H45"/>
    <mergeCell ref="B46:H46"/>
    <mergeCell ref="B35:H35"/>
    <mergeCell ref="B36:H36"/>
    <mergeCell ref="B37:H37"/>
    <mergeCell ref="B38:H38"/>
    <mergeCell ref="B39:H39"/>
    <mergeCell ref="B40:H40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22:H22"/>
    <mergeCell ref="A19:I19"/>
    <mergeCell ref="B20:H20"/>
    <mergeCell ref="B21:H21"/>
    <mergeCell ref="A15:F15"/>
    <mergeCell ref="G15:I15"/>
    <mergeCell ref="A18:F18"/>
    <mergeCell ref="G18:I18"/>
    <mergeCell ref="A16:F16"/>
    <mergeCell ref="G16:I16"/>
    <mergeCell ref="A17:F17"/>
    <mergeCell ref="G17:I17"/>
    <mergeCell ref="A11:F11"/>
    <mergeCell ref="G11:I11"/>
    <mergeCell ref="A13:F13"/>
    <mergeCell ref="G13:I13"/>
    <mergeCell ref="A14:F14"/>
    <mergeCell ref="G14:I14"/>
    <mergeCell ref="A12:F12"/>
    <mergeCell ref="G12:I12"/>
    <mergeCell ref="A2:I2"/>
    <mergeCell ref="A4:I4"/>
    <mergeCell ref="C5:G5"/>
    <mergeCell ref="A6:D6"/>
    <mergeCell ref="A10:F10"/>
    <mergeCell ref="G10:I10"/>
    <mergeCell ref="A8:F8"/>
    <mergeCell ref="G8:I8"/>
    <mergeCell ref="A9:F9"/>
    <mergeCell ref="G9:I9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4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57" t="s">
        <v>48</v>
      </c>
      <c r="B2" s="57"/>
      <c r="C2" s="57"/>
      <c r="D2" s="57"/>
      <c r="E2" s="57"/>
      <c r="F2" s="57"/>
      <c r="G2" s="57"/>
      <c r="H2" s="57"/>
      <c r="I2" s="57"/>
    </row>
    <row r="4" spans="1:9" ht="12.75">
      <c r="A4" s="103" t="s">
        <v>49</v>
      </c>
      <c r="B4" s="103"/>
      <c r="C4" s="103"/>
      <c r="D4" s="103"/>
      <c r="E4" s="103"/>
      <c r="F4" s="103"/>
      <c r="G4" s="103"/>
      <c r="H4" s="103"/>
      <c r="I4" s="103"/>
    </row>
    <row r="5" spans="3:7" ht="13.5" thickBot="1">
      <c r="C5" s="145" t="s">
        <v>92</v>
      </c>
      <c r="D5" s="145"/>
      <c r="E5" s="145"/>
      <c r="F5" s="145"/>
      <c r="G5" s="145"/>
    </row>
    <row r="6" spans="1:9" ht="13.5" thickBot="1">
      <c r="A6" s="145" t="s">
        <v>50</v>
      </c>
      <c r="B6" s="145"/>
      <c r="C6" s="145"/>
      <c r="D6" s="145"/>
      <c r="F6" s="20" t="s">
        <v>51</v>
      </c>
      <c r="G6" s="19"/>
      <c r="H6" s="19"/>
      <c r="I6" s="19"/>
    </row>
    <row r="7" ht="13.5" thickBot="1"/>
    <row r="8" spans="1:9" ht="12.75">
      <c r="A8" s="137" t="s">
        <v>95</v>
      </c>
      <c r="B8" s="138"/>
      <c r="C8" s="138"/>
      <c r="D8" s="138"/>
      <c r="E8" s="138"/>
      <c r="F8" s="138"/>
      <c r="G8" s="134">
        <v>226898.32</v>
      </c>
      <c r="H8" s="135"/>
      <c r="I8" s="136"/>
    </row>
    <row r="9" spans="1:9" ht="14.25" customHeight="1">
      <c r="A9" s="52" t="s">
        <v>93</v>
      </c>
      <c r="B9" s="53"/>
      <c r="C9" s="53"/>
      <c r="D9" s="53"/>
      <c r="E9" s="53"/>
      <c r="F9" s="53"/>
      <c r="G9" s="142">
        <v>81305.74</v>
      </c>
      <c r="H9" s="143"/>
      <c r="I9" s="144"/>
    </row>
    <row r="10" spans="1:10" ht="12.75">
      <c r="A10" s="52" t="s">
        <v>52</v>
      </c>
      <c r="B10" s="53"/>
      <c r="C10" s="53"/>
      <c r="D10" s="53"/>
      <c r="E10" s="53"/>
      <c r="F10" s="53"/>
      <c r="G10" s="139">
        <f>G11+G12</f>
        <v>4326574.019999999</v>
      </c>
      <c r="H10" s="140"/>
      <c r="I10" s="141"/>
      <c r="J10" t="s">
        <v>121</v>
      </c>
    </row>
    <row r="11" spans="1:9" ht="12.75">
      <c r="A11" s="104" t="s">
        <v>53</v>
      </c>
      <c r="B11" s="53"/>
      <c r="C11" s="53"/>
      <c r="D11" s="53"/>
      <c r="E11" s="53"/>
      <c r="F11" s="53"/>
      <c r="G11" s="131">
        <f>2438.88+237.23+270+450+450+2148.3+143.5+1122+116469+3306114.51+1656782.57+36439.92+640.35+61800.39+85675.44+85260.97+168.18+276.18+276.18-1560984.02+325572.26</f>
        <v>4121751.839999999</v>
      </c>
      <c r="H11" s="132"/>
      <c r="I11" s="133"/>
    </row>
    <row r="12" spans="1:9" ht="12.75">
      <c r="A12" s="104" t="s">
        <v>107</v>
      </c>
      <c r="B12" s="53"/>
      <c r="C12" s="53"/>
      <c r="D12" s="53"/>
      <c r="E12" s="53"/>
      <c r="F12" s="53"/>
      <c r="G12" s="131">
        <f>60000+66000+60000+9000+9822.18</f>
        <v>204822.18</v>
      </c>
      <c r="H12" s="132"/>
      <c r="I12" s="133"/>
    </row>
    <row r="13" spans="1:9" ht="12.75">
      <c r="A13" s="104" t="s">
        <v>94</v>
      </c>
      <c r="B13" s="53"/>
      <c r="C13" s="53"/>
      <c r="D13" s="53"/>
      <c r="E13" s="53"/>
      <c r="F13" s="53"/>
      <c r="G13" s="131">
        <f>G14+G15</f>
        <v>4367888.06</v>
      </c>
      <c r="H13" s="132"/>
      <c r="I13" s="133"/>
    </row>
    <row r="14" spans="1:9" ht="12.75">
      <c r="A14" s="104" t="s">
        <v>53</v>
      </c>
      <c r="B14" s="53"/>
      <c r="C14" s="53"/>
      <c r="D14" s="53"/>
      <c r="E14" s="53"/>
      <c r="F14" s="53"/>
      <c r="G14" s="131">
        <f>375+525+222.69+4815.26-1818.01+1122+80708.89+1930637.09+1927170.71+59970.92+67026.92+97278.45+322.21+136.67</f>
        <v>4168493.8</v>
      </c>
      <c r="H14" s="132"/>
      <c r="I14" s="133"/>
    </row>
    <row r="15" spans="1:9" ht="12.75">
      <c r="A15" s="112" t="s">
        <v>108</v>
      </c>
      <c r="B15" s="51"/>
      <c r="C15" s="51"/>
      <c r="D15" s="51"/>
      <c r="E15" s="51"/>
      <c r="F15" s="51"/>
      <c r="G15" s="131">
        <v>199394.26</v>
      </c>
      <c r="H15" s="132"/>
      <c r="I15" s="133"/>
    </row>
    <row r="16" spans="1:9" ht="12.75">
      <c r="A16" s="52" t="s">
        <v>96</v>
      </c>
      <c r="B16" s="53"/>
      <c r="C16" s="53"/>
      <c r="D16" s="53"/>
      <c r="E16" s="53"/>
      <c r="F16" s="53"/>
      <c r="G16" s="125">
        <f>G8+G10-I54</f>
        <v>-336277.2200000016</v>
      </c>
      <c r="H16" s="126"/>
      <c r="I16" s="127"/>
    </row>
    <row r="17" spans="1:9" ht="13.5" thickBot="1">
      <c r="A17" s="116" t="s">
        <v>97</v>
      </c>
      <c r="B17" s="117"/>
      <c r="C17" s="117"/>
      <c r="D17" s="117"/>
      <c r="E17" s="117"/>
      <c r="F17" s="117"/>
      <c r="G17" s="128">
        <f>G9+G13-I54</f>
        <v>-440555.7600000007</v>
      </c>
      <c r="H17" s="129"/>
      <c r="I17" s="130"/>
    </row>
    <row r="18" spans="1:9" ht="13.5" thickBot="1">
      <c r="A18" s="38"/>
      <c r="B18" s="38"/>
      <c r="C18" s="38"/>
      <c r="D18" s="38"/>
      <c r="E18" s="38"/>
      <c r="F18" s="38"/>
      <c r="G18" s="38"/>
      <c r="H18" s="38"/>
      <c r="I18" s="38"/>
    </row>
    <row r="19" spans="1:11" ht="20.25" customHeight="1" thickBot="1">
      <c r="A19" s="22" t="s">
        <v>56</v>
      </c>
      <c r="B19" s="119" t="s">
        <v>54</v>
      </c>
      <c r="C19" s="120"/>
      <c r="D19" s="120"/>
      <c r="E19" s="120"/>
      <c r="F19" s="120"/>
      <c r="G19" s="120"/>
      <c r="H19" s="121"/>
      <c r="I19" s="22" t="s">
        <v>55</v>
      </c>
      <c r="J19" t="s">
        <v>110</v>
      </c>
      <c r="K19" t="s">
        <v>111</v>
      </c>
    </row>
    <row r="20" spans="1:12" ht="12.75">
      <c r="A20" s="4">
        <v>1</v>
      </c>
      <c r="B20" s="122" t="s">
        <v>57</v>
      </c>
      <c r="C20" s="123"/>
      <c r="D20" s="123"/>
      <c r="E20" s="123"/>
      <c r="F20" s="123"/>
      <c r="G20" s="123"/>
      <c r="H20" s="124"/>
      <c r="I20" s="28">
        <f>773081.03-66974</f>
        <v>706107.03</v>
      </c>
      <c r="J20">
        <f>352132+310473</f>
        <v>662605</v>
      </c>
      <c r="K20" s="33">
        <f>I20-J20</f>
        <v>43502.03000000003</v>
      </c>
      <c r="L20" t="s">
        <v>118</v>
      </c>
    </row>
    <row r="21" spans="1:11" ht="12.75">
      <c r="A21" s="5">
        <v>2</v>
      </c>
      <c r="B21" s="58" t="s">
        <v>58</v>
      </c>
      <c r="C21" s="59"/>
      <c r="D21" s="59"/>
      <c r="E21" s="59"/>
      <c r="F21" s="59"/>
      <c r="G21" s="59"/>
      <c r="H21" s="60"/>
      <c r="I21" s="24">
        <f>156162.17-13528.75</f>
        <v>142633.42</v>
      </c>
      <c r="J21">
        <f>71131+62716</f>
        <v>133847</v>
      </c>
      <c r="K21" s="33">
        <f aca="true" t="shared" si="0" ref="K21:K50">I21-J21</f>
        <v>8786.420000000013</v>
      </c>
    </row>
    <row r="22" spans="1:12" ht="12.75">
      <c r="A22" s="5">
        <v>3</v>
      </c>
      <c r="B22" s="58" t="s">
        <v>59</v>
      </c>
      <c r="C22" s="59"/>
      <c r="D22" s="59"/>
      <c r="E22" s="59"/>
      <c r="F22" s="59"/>
      <c r="G22" s="59"/>
      <c r="H22" s="60"/>
      <c r="I22" s="24">
        <v>631714.38</v>
      </c>
      <c r="J22">
        <v>689005</v>
      </c>
      <c r="K22" s="33">
        <f t="shared" si="0"/>
        <v>-57290.619999999995</v>
      </c>
      <c r="L22" t="s">
        <v>117</v>
      </c>
    </row>
    <row r="23" spans="1:11" ht="12.75">
      <c r="A23" s="5">
        <v>4</v>
      </c>
      <c r="B23" s="58" t="s">
        <v>60</v>
      </c>
      <c r="C23" s="59"/>
      <c r="D23" s="59"/>
      <c r="E23" s="59"/>
      <c r="F23" s="59"/>
      <c r="G23" s="59"/>
      <c r="H23" s="60"/>
      <c r="I23" s="24">
        <v>126449.9</v>
      </c>
      <c r="J23">
        <v>139178</v>
      </c>
      <c r="K23" s="33">
        <f t="shared" si="0"/>
        <v>-12728.100000000006</v>
      </c>
    </row>
    <row r="24" spans="1:12" ht="12.75">
      <c r="A24" s="5">
        <v>5</v>
      </c>
      <c r="B24" s="58" t="s">
        <v>61</v>
      </c>
      <c r="C24" s="59"/>
      <c r="D24" s="59"/>
      <c r="E24" s="59"/>
      <c r="F24" s="59"/>
      <c r="G24" s="59"/>
      <c r="H24" s="60"/>
      <c r="I24" s="24">
        <v>400440</v>
      </c>
      <c r="J24">
        <v>400440</v>
      </c>
      <c r="K24" s="33">
        <f t="shared" si="0"/>
        <v>0</v>
      </c>
      <c r="L24" t="s">
        <v>114</v>
      </c>
    </row>
    <row r="25" spans="1:11" ht="12.75">
      <c r="A25" s="5">
        <v>6</v>
      </c>
      <c r="B25" s="58" t="s">
        <v>62</v>
      </c>
      <c r="C25" s="59"/>
      <c r="D25" s="59"/>
      <c r="E25" s="59"/>
      <c r="F25" s="59"/>
      <c r="G25" s="59"/>
      <c r="H25" s="60"/>
      <c r="I25" s="24">
        <v>15000</v>
      </c>
      <c r="J25">
        <v>15000</v>
      </c>
      <c r="K25" s="33">
        <f t="shared" si="0"/>
        <v>0</v>
      </c>
    </row>
    <row r="26" spans="1:11" ht="12.75">
      <c r="A26" s="5">
        <v>7</v>
      </c>
      <c r="B26" s="58" t="s">
        <v>64</v>
      </c>
      <c r="C26" s="59"/>
      <c r="D26" s="59"/>
      <c r="E26" s="59"/>
      <c r="F26" s="59"/>
      <c r="G26" s="59"/>
      <c r="H26" s="60"/>
      <c r="I26" s="24">
        <v>2000</v>
      </c>
      <c r="J26">
        <v>2000</v>
      </c>
      <c r="K26" s="33">
        <f t="shared" si="0"/>
        <v>0</v>
      </c>
    </row>
    <row r="27" spans="1:11" ht="12.75">
      <c r="A27" s="5">
        <v>8</v>
      </c>
      <c r="B27" s="104" t="s">
        <v>109</v>
      </c>
      <c r="C27" s="53"/>
      <c r="D27" s="53"/>
      <c r="E27" s="53"/>
      <c r="F27" s="53"/>
      <c r="G27" s="53"/>
      <c r="H27" s="105"/>
      <c r="I27" s="24">
        <v>62756.5</v>
      </c>
      <c r="J27">
        <v>62454</v>
      </c>
      <c r="K27" s="33">
        <f t="shared" si="0"/>
        <v>302.5</v>
      </c>
    </row>
    <row r="28" spans="1:11" ht="12.75">
      <c r="A28" s="5">
        <v>9</v>
      </c>
      <c r="B28" s="58" t="s">
        <v>65</v>
      </c>
      <c r="C28" s="59"/>
      <c r="D28" s="59"/>
      <c r="E28" s="59"/>
      <c r="F28" s="59"/>
      <c r="G28" s="59"/>
      <c r="H28" s="60"/>
      <c r="I28" s="24">
        <v>224094</v>
      </c>
      <c r="J28">
        <v>223434</v>
      </c>
      <c r="K28" s="33">
        <f t="shared" si="0"/>
        <v>660</v>
      </c>
    </row>
    <row r="29" spans="1:11" ht="12.75">
      <c r="A29" s="5">
        <v>10</v>
      </c>
      <c r="B29" s="58" t="s">
        <v>66</v>
      </c>
      <c r="C29" s="59"/>
      <c r="D29" s="59"/>
      <c r="E29" s="59"/>
      <c r="F29" s="59"/>
      <c r="G29" s="59"/>
      <c r="H29" s="60"/>
      <c r="I29" s="24">
        <v>177952.88</v>
      </c>
      <c r="J29">
        <v>171905</v>
      </c>
      <c r="K29" s="33">
        <f t="shared" si="0"/>
        <v>6047.880000000005</v>
      </c>
    </row>
    <row r="30" spans="1:12" ht="13.5" customHeight="1">
      <c r="A30" s="5">
        <v>11</v>
      </c>
      <c r="B30" s="58" t="s">
        <v>67</v>
      </c>
      <c r="C30" s="59"/>
      <c r="D30" s="59"/>
      <c r="E30" s="59"/>
      <c r="F30" s="59"/>
      <c r="G30" s="59"/>
      <c r="H30" s="60"/>
      <c r="I30" s="24">
        <f>109667.39+104029.22+486.78</f>
        <v>214183.38999999998</v>
      </c>
      <c r="J30">
        <f>170000+6000</f>
        <v>176000</v>
      </c>
      <c r="K30" s="33">
        <f t="shared" si="0"/>
        <v>38183.389999999985</v>
      </c>
      <c r="L30" t="s">
        <v>115</v>
      </c>
    </row>
    <row r="31" spans="1:11" ht="13.5" customHeight="1">
      <c r="A31" s="5">
        <v>12</v>
      </c>
      <c r="B31" s="104" t="s">
        <v>102</v>
      </c>
      <c r="C31" s="53"/>
      <c r="D31" s="53"/>
      <c r="E31" s="53"/>
      <c r="F31" s="53"/>
      <c r="G31" s="53"/>
      <c r="H31" s="105"/>
      <c r="I31" s="24">
        <v>42896</v>
      </c>
      <c r="J31">
        <v>42896</v>
      </c>
      <c r="K31" s="33">
        <f t="shared" si="0"/>
        <v>0</v>
      </c>
    </row>
    <row r="32" spans="1:11" ht="13.5" customHeight="1">
      <c r="A32" s="5">
        <v>13</v>
      </c>
      <c r="B32" s="104" t="s">
        <v>103</v>
      </c>
      <c r="C32" s="53"/>
      <c r="D32" s="53"/>
      <c r="E32" s="53"/>
      <c r="F32" s="53"/>
      <c r="G32" s="53"/>
      <c r="H32" s="105"/>
      <c r="I32" s="24">
        <v>40700</v>
      </c>
      <c r="J32">
        <v>48000</v>
      </c>
      <c r="K32" s="33">
        <f t="shared" si="0"/>
        <v>-7300</v>
      </c>
    </row>
    <row r="33" spans="1:11" ht="13.5" customHeight="1">
      <c r="A33" s="5">
        <v>14</v>
      </c>
      <c r="B33" s="104" t="s">
        <v>104</v>
      </c>
      <c r="C33" s="53"/>
      <c r="D33" s="53"/>
      <c r="E33" s="53"/>
      <c r="F33" s="53"/>
      <c r="G33" s="53"/>
      <c r="H33" s="105"/>
      <c r="I33" s="24">
        <v>62520.68</v>
      </c>
      <c r="J33">
        <v>75000</v>
      </c>
      <c r="K33" s="33">
        <f t="shared" si="0"/>
        <v>-12479.32</v>
      </c>
    </row>
    <row r="34" spans="1:11" ht="13.5" customHeight="1">
      <c r="A34" s="11">
        <v>15</v>
      </c>
      <c r="B34" s="116" t="s">
        <v>105</v>
      </c>
      <c r="C34" s="117"/>
      <c r="D34" s="117"/>
      <c r="E34" s="117"/>
      <c r="F34" s="117"/>
      <c r="G34" s="117"/>
      <c r="H34" s="118"/>
      <c r="I34" s="26">
        <v>45359.21</v>
      </c>
      <c r="J34" s="33">
        <v>12000</v>
      </c>
      <c r="K34" s="33">
        <f t="shared" si="0"/>
        <v>33359.21</v>
      </c>
    </row>
    <row r="35" spans="1:11" ht="12.75">
      <c r="A35" s="5">
        <v>16</v>
      </c>
      <c r="B35" s="58" t="s">
        <v>68</v>
      </c>
      <c r="C35" s="59"/>
      <c r="D35" s="59"/>
      <c r="E35" s="59"/>
      <c r="F35" s="59"/>
      <c r="G35" s="59"/>
      <c r="H35" s="60"/>
      <c r="I35" s="24">
        <v>2700</v>
      </c>
      <c r="J35">
        <v>2000</v>
      </c>
      <c r="K35" s="33">
        <f t="shared" si="0"/>
        <v>700</v>
      </c>
    </row>
    <row r="36" spans="1:11" ht="12.75">
      <c r="A36" s="5">
        <v>17</v>
      </c>
      <c r="B36" s="58" t="s">
        <v>98</v>
      </c>
      <c r="C36" s="59"/>
      <c r="D36" s="59"/>
      <c r="E36" s="59"/>
      <c r="F36" s="59"/>
      <c r="G36" s="59"/>
      <c r="H36" s="60"/>
      <c r="I36" s="24">
        <v>15259.93</v>
      </c>
      <c r="J36">
        <v>30000</v>
      </c>
      <c r="K36" s="33">
        <f t="shared" si="0"/>
        <v>-14740.07</v>
      </c>
    </row>
    <row r="37" spans="1:11" ht="12.75">
      <c r="A37" s="5">
        <v>18</v>
      </c>
      <c r="B37" s="58" t="s">
        <v>99</v>
      </c>
      <c r="C37" s="59"/>
      <c r="D37" s="59"/>
      <c r="E37" s="59"/>
      <c r="F37" s="59"/>
      <c r="G37" s="59"/>
      <c r="H37" s="60"/>
      <c r="I37" s="24">
        <v>68970</v>
      </c>
      <c r="K37" s="33">
        <f t="shared" si="0"/>
        <v>68970</v>
      </c>
    </row>
    <row r="38" spans="1:11" ht="12.75">
      <c r="A38" s="5">
        <v>19</v>
      </c>
      <c r="B38" s="58" t="s">
        <v>100</v>
      </c>
      <c r="C38" s="59"/>
      <c r="D38" s="59"/>
      <c r="E38" s="59"/>
      <c r="F38" s="59"/>
      <c r="G38" s="59"/>
      <c r="H38" s="60"/>
      <c r="I38" s="24">
        <v>800</v>
      </c>
      <c r="K38" s="33">
        <f t="shared" si="0"/>
        <v>800</v>
      </c>
    </row>
    <row r="39" spans="1:11" ht="12.75">
      <c r="A39" s="5">
        <v>20</v>
      </c>
      <c r="B39" s="58" t="s">
        <v>69</v>
      </c>
      <c r="C39" s="59"/>
      <c r="D39" s="59"/>
      <c r="E39" s="59"/>
      <c r="F39" s="59"/>
      <c r="G39" s="59"/>
      <c r="H39" s="60"/>
      <c r="I39" s="24">
        <v>10300</v>
      </c>
      <c r="J39">
        <v>17000</v>
      </c>
      <c r="K39" s="33">
        <f t="shared" si="0"/>
        <v>-6700</v>
      </c>
    </row>
    <row r="40" spans="1:11" ht="12.75">
      <c r="A40" s="5">
        <v>21</v>
      </c>
      <c r="B40" s="58" t="s">
        <v>70</v>
      </c>
      <c r="C40" s="59"/>
      <c r="D40" s="59"/>
      <c r="E40" s="59"/>
      <c r="F40" s="59"/>
      <c r="G40" s="59"/>
      <c r="H40" s="60"/>
      <c r="I40" s="24">
        <v>1227</v>
      </c>
      <c r="J40">
        <v>13206</v>
      </c>
      <c r="K40" s="33">
        <f t="shared" si="0"/>
        <v>-11979</v>
      </c>
    </row>
    <row r="41" spans="1:11" ht="12.75">
      <c r="A41" s="5">
        <v>22</v>
      </c>
      <c r="B41" s="58" t="s">
        <v>71</v>
      </c>
      <c r="C41" s="59"/>
      <c r="D41" s="59"/>
      <c r="E41" s="59"/>
      <c r="F41" s="59"/>
      <c r="G41" s="59"/>
      <c r="H41" s="60"/>
      <c r="I41" s="24">
        <v>2181.31</v>
      </c>
      <c r="K41" s="33">
        <f t="shared" si="0"/>
        <v>2181.31</v>
      </c>
    </row>
    <row r="42" spans="1:11" ht="12.75">
      <c r="A42" s="5">
        <v>23</v>
      </c>
      <c r="B42" s="58" t="s">
        <v>63</v>
      </c>
      <c r="C42" s="59"/>
      <c r="D42" s="59"/>
      <c r="E42" s="59"/>
      <c r="F42" s="59"/>
      <c r="G42" s="59"/>
      <c r="H42" s="60"/>
      <c r="I42" s="24">
        <v>2597.5</v>
      </c>
      <c r="J42">
        <v>5000</v>
      </c>
      <c r="K42" s="33">
        <f t="shared" si="0"/>
        <v>-2402.5</v>
      </c>
    </row>
    <row r="43" spans="1:11" ht="12.75">
      <c r="A43" s="5">
        <v>24</v>
      </c>
      <c r="B43" s="58" t="s">
        <v>101</v>
      </c>
      <c r="C43" s="59"/>
      <c r="D43" s="59"/>
      <c r="E43" s="59"/>
      <c r="F43" s="59"/>
      <c r="G43" s="59"/>
      <c r="H43" s="60"/>
      <c r="I43" s="35">
        <v>14032.23</v>
      </c>
      <c r="K43" s="33">
        <f t="shared" si="0"/>
        <v>14032.23</v>
      </c>
    </row>
    <row r="44" spans="1:11" ht="12.75">
      <c r="A44" s="6">
        <v>25</v>
      </c>
      <c r="B44" s="112" t="s">
        <v>72</v>
      </c>
      <c r="C44" s="51"/>
      <c r="D44" s="51"/>
      <c r="E44" s="51"/>
      <c r="F44" s="51"/>
      <c r="G44" s="51"/>
      <c r="H44" s="113"/>
      <c r="I44" s="31"/>
      <c r="K44" s="33"/>
    </row>
    <row r="45" spans="1:11" ht="12.75">
      <c r="A45" s="11"/>
      <c r="B45" s="116" t="s">
        <v>73</v>
      </c>
      <c r="C45" s="117"/>
      <c r="D45" s="117"/>
      <c r="E45" s="117"/>
      <c r="F45" s="117"/>
      <c r="G45" s="117"/>
      <c r="H45" s="118"/>
      <c r="I45" s="32"/>
      <c r="K45" s="33"/>
    </row>
    <row r="46" spans="1:11" ht="12.75">
      <c r="A46" s="11"/>
      <c r="B46" s="116" t="s">
        <v>74</v>
      </c>
      <c r="C46" s="117"/>
      <c r="D46" s="117"/>
      <c r="E46" s="117"/>
      <c r="F46" s="117"/>
      <c r="G46" s="117"/>
      <c r="H46" s="118"/>
      <c r="I46" s="34">
        <v>9181.7</v>
      </c>
      <c r="K46" s="33">
        <f t="shared" si="0"/>
        <v>9181.7</v>
      </c>
    </row>
    <row r="47" spans="1:11" ht="12.75">
      <c r="A47" s="6">
        <v>26</v>
      </c>
      <c r="B47" s="112" t="s">
        <v>76</v>
      </c>
      <c r="C47" s="51"/>
      <c r="D47" s="51"/>
      <c r="E47" s="51"/>
      <c r="F47" s="51"/>
      <c r="G47" s="51"/>
      <c r="H47" s="113"/>
      <c r="I47" s="25"/>
      <c r="K47" s="33"/>
    </row>
    <row r="48" spans="1:11" ht="12.75">
      <c r="A48" s="10"/>
      <c r="B48" s="114" t="s">
        <v>75</v>
      </c>
      <c r="C48" s="41"/>
      <c r="D48" s="41"/>
      <c r="E48" s="41"/>
      <c r="F48" s="41"/>
      <c r="G48" s="41"/>
      <c r="H48" s="115"/>
      <c r="I48" s="23">
        <f>4618.81+39742.4</f>
        <v>44361.21</v>
      </c>
      <c r="K48" s="33">
        <f t="shared" si="0"/>
        <v>44361.21</v>
      </c>
    </row>
    <row r="49" spans="1:11" ht="12.75">
      <c r="A49" s="10">
        <v>27</v>
      </c>
      <c r="B49" s="114" t="s">
        <v>77</v>
      </c>
      <c r="C49" s="41"/>
      <c r="D49" s="41"/>
      <c r="E49" s="41"/>
      <c r="F49" s="41"/>
      <c r="G49" s="41"/>
      <c r="H49" s="115"/>
      <c r="I49" s="23">
        <f>280+10000+95000+416365+20822.6+319874.18+59500+94690+5487+11000</f>
        <v>1033018.78</v>
      </c>
      <c r="J49">
        <v>880000</v>
      </c>
      <c r="K49" s="33">
        <f t="shared" si="0"/>
        <v>153018.78000000003</v>
      </c>
    </row>
    <row r="50" spans="1:12" ht="15" customHeight="1">
      <c r="A50" s="5">
        <v>28</v>
      </c>
      <c r="B50" s="104" t="s">
        <v>87</v>
      </c>
      <c r="C50" s="53"/>
      <c r="D50" s="53"/>
      <c r="E50" s="53"/>
      <c r="F50" s="53"/>
      <c r="G50" s="53"/>
      <c r="H50" s="105"/>
      <c r="I50" s="24">
        <f>I51+I52+I53</f>
        <v>790312.51</v>
      </c>
      <c r="J50">
        <v>801883.12</v>
      </c>
      <c r="K50" s="33">
        <f t="shared" si="0"/>
        <v>-11570.609999999986</v>
      </c>
      <c r="L50" t="s">
        <v>116</v>
      </c>
    </row>
    <row r="51" spans="1:11" ht="15" customHeight="1">
      <c r="A51" s="11"/>
      <c r="B51" s="106" t="s">
        <v>78</v>
      </c>
      <c r="C51" s="107"/>
      <c r="D51" s="107"/>
      <c r="E51" s="107"/>
      <c r="F51" s="107"/>
      <c r="G51" s="107"/>
      <c r="H51" s="108"/>
      <c r="I51" s="29">
        <f>88100.15+79853.54</f>
        <v>167953.69</v>
      </c>
      <c r="K51" s="33"/>
    </row>
    <row r="52" spans="1:11" ht="15" customHeight="1">
      <c r="A52" s="11"/>
      <c r="B52" s="106" t="s">
        <v>79</v>
      </c>
      <c r="C52" s="107"/>
      <c r="D52" s="107"/>
      <c r="E52" s="107"/>
      <c r="F52" s="107"/>
      <c r="G52" s="107"/>
      <c r="H52" s="108"/>
      <c r="I52" s="30">
        <f>347203.86+65117.22+80503</f>
        <v>492824.07999999996</v>
      </c>
      <c r="K52" s="33"/>
    </row>
    <row r="53" spans="1:11" ht="15" customHeight="1" thickBot="1">
      <c r="A53" s="11"/>
      <c r="B53" s="106" t="s">
        <v>81</v>
      </c>
      <c r="C53" s="107"/>
      <c r="D53" s="107"/>
      <c r="E53" s="107"/>
      <c r="F53" s="107"/>
      <c r="G53" s="107"/>
      <c r="H53" s="108"/>
      <c r="I53" s="29">
        <f>217634.89-88100.15</f>
        <v>129534.74000000002</v>
      </c>
      <c r="K53" s="33"/>
    </row>
    <row r="54" spans="1:11" ht="15" customHeight="1" thickBot="1">
      <c r="A54" s="21"/>
      <c r="B54" s="109" t="s">
        <v>80</v>
      </c>
      <c r="C54" s="110"/>
      <c r="D54" s="110"/>
      <c r="E54" s="110"/>
      <c r="F54" s="110"/>
      <c r="G54" s="110"/>
      <c r="H54" s="111"/>
      <c r="I54" s="27">
        <f>I20+I21+I22+I23+I24+I25+I26+I27+I28+I29+I30+I31+I32+I33+I34+I35+I36+I37+I38+I39+I40+I41+I42+I43+I46+I48+I49+I50</f>
        <v>4889749.5600000005</v>
      </c>
      <c r="J54">
        <f>SUM(J20:J53)</f>
        <v>4602853.12</v>
      </c>
      <c r="K54" s="33">
        <f>SUM(K20:K53)</f>
        <v>286896.44000000006</v>
      </c>
    </row>
  </sheetData>
  <sheetProtection/>
  <mergeCells count="61">
    <mergeCell ref="A2:I2"/>
    <mergeCell ref="A4:I4"/>
    <mergeCell ref="C5:G5"/>
    <mergeCell ref="A6:D6"/>
    <mergeCell ref="G8:I8"/>
    <mergeCell ref="A8:F8"/>
    <mergeCell ref="A10:F10"/>
    <mergeCell ref="G10:I10"/>
    <mergeCell ref="A9:F9"/>
    <mergeCell ref="G9:I9"/>
    <mergeCell ref="G14:I14"/>
    <mergeCell ref="G15:I15"/>
    <mergeCell ref="G11:I11"/>
    <mergeCell ref="G12:I12"/>
    <mergeCell ref="G13:I13"/>
    <mergeCell ref="A14:F14"/>
    <mergeCell ref="A15:F15"/>
    <mergeCell ref="A11:F11"/>
    <mergeCell ref="A12:F12"/>
    <mergeCell ref="A13:F13"/>
    <mergeCell ref="B19:H19"/>
    <mergeCell ref="B20:H20"/>
    <mergeCell ref="B21:H21"/>
    <mergeCell ref="B22:H22"/>
    <mergeCell ref="G16:I16"/>
    <mergeCell ref="G17:I17"/>
    <mergeCell ref="A18:I18"/>
    <mergeCell ref="A16:F16"/>
    <mergeCell ref="A17:F17"/>
    <mergeCell ref="B26:H26"/>
    <mergeCell ref="B28:H28"/>
    <mergeCell ref="B29:H29"/>
    <mergeCell ref="B30:H30"/>
    <mergeCell ref="B23:H23"/>
    <mergeCell ref="B24:H24"/>
    <mergeCell ref="B25:H25"/>
    <mergeCell ref="B31:H31"/>
    <mergeCell ref="B35:H35"/>
    <mergeCell ref="B36:H36"/>
    <mergeCell ref="B37:H37"/>
    <mergeCell ref="B32:H32"/>
    <mergeCell ref="B33:H33"/>
    <mergeCell ref="B43:H43"/>
    <mergeCell ref="B44:H44"/>
    <mergeCell ref="B45:H45"/>
    <mergeCell ref="B46:H46"/>
    <mergeCell ref="B42:H42"/>
    <mergeCell ref="B38:H38"/>
    <mergeCell ref="B39:H39"/>
    <mergeCell ref="B40:H40"/>
    <mergeCell ref="B41:H41"/>
    <mergeCell ref="B50:H50"/>
    <mergeCell ref="B27:H27"/>
    <mergeCell ref="B51:H51"/>
    <mergeCell ref="B52:H52"/>
    <mergeCell ref="B53:H53"/>
    <mergeCell ref="B54:H54"/>
    <mergeCell ref="B47:H47"/>
    <mergeCell ref="B48:H48"/>
    <mergeCell ref="B49:H49"/>
    <mergeCell ref="B34:H34"/>
  </mergeCells>
  <printOptions/>
  <pageMargins left="0.75" right="0.75" top="1" bottom="1" header="0.5" footer="0.5"/>
  <pageSetup horizontalDpi="600" verticalDpi="600" orientation="portrait" paperSize="9" scale="82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SheetLayoutView="100" zoomScalePageLayoutView="0" workbookViewId="0" topLeftCell="A1">
      <selection activeCell="G4" sqref="G4:I4"/>
    </sheetView>
  </sheetViews>
  <sheetFormatPr defaultColWidth="9.140625" defaultRowHeight="12.75"/>
  <cols>
    <col min="4" max="4" width="13.00390625" style="0" customWidth="1"/>
    <col min="6" max="6" width="13.8515625" style="0" customWidth="1"/>
    <col min="9" max="9" width="7.00390625" style="0" customWidth="1"/>
  </cols>
  <sheetData>
    <row r="1" ht="12.75">
      <c r="A1" t="s">
        <v>106</v>
      </c>
    </row>
    <row r="2" ht="13.5" thickBot="1"/>
    <row r="3" spans="1:18" ht="39.75" customHeight="1" thickBot="1">
      <c r="A3" s="17" t="s">
        <v>36</v>
      </c>
      <c r="B3" s="38" t="s">
        <v>37</v>
      </c>
      <c r="C3" s="38"/>
      <c r="D3" s="38"/>
      <c r="E3" s="149" t="s">
        <v>82</v>
      </c>
      <c r="F3" s="151"/>
      <c r="G3" s="149" t="s">
        <v>83</v>
      </c>
      <c r="H3" s="150"/>
      <c r="I3" s="151"/>
      <c r="J3" s="149" t="s">
        <v>84</v>
      </c>
      <c r="K3" s="150"/>
      <c r="L3" s="151"/>
      <c r="M3" s="157" t="s">
        <v>85</v>
      </c>
      <c r="N3" s="158"/>
      <c r="O3" s="159"/>
      <c r="P3" s="149" t="s">
        <v>86</v>
      </c>
      <c r="Q3" s="150"/>
      <c r="R3" s="151"/>
    </row>
    <row r="4" spans="1:18" ht="12.75">
      <c r="A4" s="3">
        <v>1</v>
      </c>
      <c r="B4" s="40" t="s">
        <v>40</v>
      </c>
      <c r="C4" s="41"/>
      <c r="D4" s="41"/>
      <c r="E4" s="42">
        <f>1204817.84+26894.78+43931.29+69782.71-2158.46-2601.06+1164490.36-45849.45+237404.35</f>
        <v>2696712.36</v>
      </c>
      <c r="F4" s="43"/>
      <c r="G4" s="44">
        <f>934926.69+6727.84+30768.99+22891.71+342164.18+54900.22+1183655.89+57716.54+270665.94</f>
        <v>2904417.9999999995</v>
      </c>
      <c r="H4" s="44"/>
      <c r="I4" s="44"/>
      <c r="J4" s="160">
        <f>1519553.02+996352.89</f>
        <v>2515905.91</v>
      </c>
      <c r="K4" s="153"/>
      <c r="L4" s="162"/>
      <c r="M4" s="160">
        <f>J4-E4</f>
        <v>-180806.44999999972</v>
      </c>
      <c r="N4" s="153"/>
      <c r="O4" s="154"/>
      <c r="P4" s="152">
        <f>J4-G4</f>
        <v>-388512.0899999994</v>
      </c>
      <c r="Q4" s="153"/>
      <c r="R4" s="154"/>
    </row>
    <row r="5" spans="1:18" ht="12.75">
      <c r="A5" s="1">
        <v>2</v>
      </c>
      <c r="B5" s="52" t="s">
        <v>41</v>
      </c>
      <c r="C5" s="53"/>
      <c r="D5" s="53"/>
      <c r="E5" s="54">
        <f>-802.96+80.07+391516.45+192006.84+182179.89-96.85+8830.63+1650.56</f>
        <v>775364.6300000001</v>
      </c>
      <c r="F5" s="49"/>
      <c r="G5" s="48">
        <f>7498.75+1127.89+212653.8+161410.76+179.41+386308.65+58.67+5834.15</f>
        <v>775072.0800000001</v>
      </c>
      <c r="H5" s="48"/>
      <c r="I5" s="48"/>
      <c r="J5" s="61">
        <f>440906.17+427776.94</f>
        <v>868683.11</v>
      </c>
      <c r="K5" s="62"/>
      <c r="L5" s="163"/>
      <c r="M5" s="61">
        <f>J5-E5</f>
        <v>93318.47999999986</v>
      </c>
      <c r="N5" s="62"/>
      <c r="O5" s="63"/>
      <c r="P5" s="155">
        <f>J5-G5</f>
        <v>93611.02999999991</v>
      </c>
      <c r="Q5" s="62"/>
      <c r="R5" s="63"/>
    </row>
    <row r="6" spans="1:18" ht="12.75">
      <c r="A6" s="1">
        <v>3</v>
      </c>
      <c r="B6" s="52" t="s">
        <v>42</v>
      </c>
      <c r="C6" s="53"/>
      <c r="D6" s="53"/>
      <c r="E6" s="54">
        <f>9678.75+1474850.31-94.17+52624.9+5061.76</f>
        <v>1542121.55</v>
      </c>
      <c r="F6" s="49"/>
      <c r="G6" s="48">
        <f>863.59+45345.22+711.87+1459422.96+12282.46</f>
        <v>1518626.0999999999</v>
      </c>
      <c r="H6" s="48"/>
      <c r="I6" s="48"/>
      <c r="J6" s="61">
        <f>804117.59+779305.84</f>
        <v>1583423.43</v>
      </c>
      <c r="K6" s="62"/>
      <c r="L6" s="163"/>
      <c r="M6" s="61">
        <f>J6-E6</f>
        <v>41301.87999999989</v>
      </c>
      <c r="N6" s="62"/>
      <c r="O6" s="63"/>
      <c r="P6" s="155">
        <f>J6-G6</f>
        <v>64797.330000000075</v>
      </c>
      <c r="Q6" s="62"/>
      <c r="R6" s="63"/>
    </row>
    <row r="7" spans="1:18" ht="13.5" thickBot="1">
      <c r="A7" s="2">
        <v>5</v>
      </c>
      <c r="B7" s="50" t="s">
        <v>44</v>
      </c>
      <c r="C7" s="51"/>
      <c r="D7" s="51"/>
      <c r="E7" s="55">
        <f>331619.38+59323.49+1144429.52+59280.27+1435-1237.49+535853.65+10749.4</f>
        <v>2141453.22</v>
      </c>
      <c r="F7" s="56"/>
      <c r="G7" s="45">
        <f>10295.28+431628.25+35316.49+1324.87+65449.4+1037573.29+71157.76+431700.84</f>
        <v>2084446.1800000002</v>
      </c>
      <c r="H7" s="45"/>
      <c r="I7" s="45"/>
      <c r="J7" s="67">
        <f>1094423.11+1034817.21</f>
        <v>2129240.3200000003</v>
      </c>
      <c r="K7" s="68"/>
      <c r="L7" s="161"/>
      <c r="M7" s="67">
        <f>J7-E7</f>
        <v>-12212.899999999907</v>
      </c>
      <c r="N7" s="68"/>
      <c r="O7" s="69"/>
      <c r="P7" s="156">
        <f>J7-G7</f>
        <v>44794.14000000013</v>
      </c>
      <c r="Q7" s="68"/>
      <c r="R7" s="69"/>
    </row>
    <row r="8" spans="1:18" ht="13.5" thickBot="1">
      <c r="A8" s="18"/>
      <c r="B8" s="37" t="s">
        <v>45</v>
      </c>
      <c r="C8" s="38"/>
      <c r="D8" s="39"/>
      <c r="E8" s="37">
        <f>SUM(E4:F7)</f>
        <v>7155651.76</v>
      </c>
      <c r="F8" s="39"/>
      <c r="G8" s="38">
        <f>SUM(G4:I7)</f>
        <v>7282562.359999999</v>
      </c>
      <c r="H8" s="38"/>
      <c r="I8" s="39"/>
      <c r="J8" s="37">
        <f>SUM(J4:L7)</f>
        <v>7097252.7700000005</v>
      </c>
      <c r="K8" s="38"/>
      <c r="L8" s="39"/>
      <c r="M8" s="146">
        <f>SUM(M4:O7)</f>
        <v>-58398.989999999874</v>
      </c>
      <c r="N8" s="147"/>
      <c r="O8" s="148"/>
      <c r="P8" s="37">
        <f>SUM(P4:R7)</f>
        <v>-185309.58999999927</v>
      </c>
      <c r="Q8" s="38"/>
      <c r="R8" s="39"/>
    </row>
    <row r="13" ht="12.75">
      <c r="A13" s="36"/>
    </row>
    <row r="14" spans="1:6" ht="12.75">
      <c r="A14" s="36"/>
      <c r="F14" s="36"/>
    </row>
    <row r="15" spans="1:6" ht="12.75">
      <c r="A15" s="36"/>
      <c r="F15" s="36"/>
    </row>
    <row r="16" spans="1:6" ht="12.75">
      <c r="A16" s="36"/>
      <c r="F16" s="36"/>
    </row>
  </sheetData>
  <sheetProtection/>
  <mergeCells count="36">
    <mergeCell ref="B3:D3"/>
    <mergeCell ref="E3:F3"/>
    <mergeCell ref="G3:I3"/>
    <mergeCell ref="B4:D4"/>
    <mergeCell ref="E4:F4"/>
    <mergeCell ref="G4:I4"/>
    <mergeCell ref="J3:L3"/>
    <mergeCell ref="J4:L4"/>
    <mergeCell ref="J5:L5"/>
    <mergeCell ref="J6:L6"/>
    <mergeCell ref="B5:D5"/>
    <mergeCell ref="E5:F5"/>
    <mergeCell ref="G5:I5"/>
    <mergeCell ref="B6:D6"/>
    <mergeCell ref="E6:F6"/>
    <mergeCell ref="G6:I6"/>
    <mergeCell ref="M5:O5"/>
    <mergeCell ref="M6:O6"/>
    <mergeCell ref="B8:D8"/>
    <mergeCell ref="E8:F8"/>
    <mergeCell ref="G8:I8"/>
    <mergeCell ref="J7:L7"/>
    <mergeCell ref="J8:L8"/>
    <mergeCell ref="B7:D7"/>
    <mergeCell ref="E7:F7"/>
    <mergeCell ref="G7:I7"/>
    <mergeCell ref="M7:O7"/>
    <mergeCell ref="M8:O8"/>
    <mergeCell ref="P3:R3"/>
    <mergeCell ref="P4:R4"/>
    <mergeCell ref="P5:R5"/>
    <mergeCell ref="P6:R6"/>
    <mergeCell ref="P7:R7"/>
    <mergeCell ref="P8:R8"/>
    <mergeCell ref="M3:O3"/>
    <mergeCell ref="M4:O4"/>
  </mergeCells>
  <printOptions/>
  <pageMargins left="0.75" right="0.75" top="1" bottom="1" header="0.5" footer="0.5"/>
  <pageSetup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workbookViewId="0" topLeftCell="A1">
      <selection activeCell="G26" sqref="G26"/>
    </sheetView>
  </sheetViews>
  <sheetFormatPr defaultColWidth="9.140625" defaultRowHeight="12.75"/>
  <cols>
    <col min="4" max="4" width="13.00390625" style="0" customWidth="1"/>
    <col min="7" max="7" width="7.00390625" style="0" customWidth="1"/>
  </cols>
  <sheetData>
    <row r="1" ht="12.75">
      <c r="A1" t="s">
        <v>120</v>
      </c>
    </row>
    <row r="2" ht="13.5" thickBot="1"/>
    <row r="3" spans="1:13" ht="39.75" customHeight="1" thickBot="1">
      <c r="A3" s="17" t="s">
        <v>36</v>
      </c>
      <c r="B3" s="38" t="s">
        <v>37</v>
      </c>
      <c r="C3" s="38"/>
      <c r="D3" s="38"/>
      <c r="E3" s="149" t="s">
        <v>83</v>
      </c>
      <c r="F3" s="150"/>
      <c r="G3" s="151"/>
      <c r="H3" s="149" t="s">
        <v>84</v>
      </c>
      <c r="I3" s="150"/>
      <c r="J3" s="151"/>
      <c r="K3" s="150" t="s">
        <v>119</v>
      </c>
      <c r="L3" s="150"/>
      <c r="M3" s="151"/>
    </row>
    <row r="4" spans="1:13" ht="12.75">
      <c r="A4" s="3">
        <v>1</v>
      </c>
      <c r="B4" s="40" t="s">
        <v>40</v>
      </c>
      <c r="C4" s="41"/>
      <c r="D4" s="41"/>
      <c r="E4" s="42">
        <f>921935.13+30768.99+22891.71+284.88+212045.32+57716.54-182657.97</f>
        <v>1062984.6</v>
      </c>
      <c r="F4" s="44"/>
      <c r="G4" s="43"/>
      <c r="H4" s="160">
        <v>996352.89</v>
      </c>
      <c r="I4" s="153"/>
      <c r="J4" s="154"/>
      <c r="K4" s="152">
        <f>H4-E4</f>
        <v>-66631.71000000008</v>
      </c>
      <c r="L4" s="153"/>
      <c r="M4" s="154"/>
    </row>
    <row r="5" spans="1:13" ht="12.75">
      <c r="A5" s="1">
        <v>2</v>
      </c>
      <c r="B5" s="52" t="s">
        <v>41</v>
      </c>
      <c r="C5" s="53"/>
      <c r="D5" s="53"/>
      <c r="E5" s="54">
        <f>-1086.92+17.79+190295.21+179.41+152834.59+29227.86+2952.92</f>
        <v>374420.8599999999</v>
      </c>
      <c r="F5" s="48"/>
      <c r="G5" s="49"/>
      <c r="H5" s="61">
        <v>440906.17</v>
      </c>
      <c r="I5" s="62"/>
      <c r="J5" s="63"/>
      <c r="K5" s="155">
        <f>H5-E5</f>
        <v>66485.31000000006</v>
      </c>
      <c r="L5" s="62"/>
      <c r="M5" s="63"/>
    </row>
    <row r="6" spans="1:13" ht="12.75">
      <c r="A6" s="1">
        <v>3</v>
      </c>
      <c r="B6" s="52" t="s">
        <v>42</v>
      </c>
      <c r="C6" s="53"/>
      <c r="D6" s="53"/>
      <c r="E6" s="54">
        <f>2890.36+700602.74+14279.79+863.59-117828.21</f>
        <v>600808.27</v>
      </c>
      <c r="F6" s="48"/>
      <c r="G6" s="49"/>
      <c r="H6" s="61">
        <v>779305.84</v>
      </c>
      <c r="I6" s="62"/>
      <c r="J6" s="63"/>
      <c r="K6" s="155">
        <f>H6-E6</f>
        <v>178497.56999999995</v>
      </c>
      <c r="L6" s="62"/>
      <c r="M6" s="63"/>
    </row>
    <row r="7" spans="1:13" ht="13.5" thickBot="1">
      <c r="A7" s="2">
        <v>5</v>
      </c>
      <c r="B7" s="50" t="s">
        <v>44</v>
      </c>
      <c r="C7" s="51"/>
      <c r="D7" s="51"/>
      <c r="E7" s="91">
        <f>3257.99+274066.63+20334.81+685052.32+10589.9+54939.22</f>
        <v>1048240.87</v>
      </c>
      <c r="F7" s="45"/>
      <c r="G7" s="46"/>
      <c r="H7" s="67">
        <v>1034817.21</v>
      </c>
      <c r="I7" s="68"/>
      <c r="J7" s="69"/>
      <c r="K7" s="156">
        <f>H7-E7</f>
        <v>-13423.660000000033</v>
      </c>
      <c r="L7" s="68"/>
      <c r="M7" s="69"/>
    </row>
    <row r="8" spans="1:13" ht="13.5" thickBot="1">
      <c r="A8" s="18"/>
      <c r="B8" s="37" t="s">
        <v>45</v>
      </c>
      <c r="C8" s="38"/>
      <c r="D8" s="38"/>
      <c r="E8" s="37">
        <f>SUM(E4:G7)</f>
        <v>3086454.6</v>
      </c>
      <c r="F8" s="38"/>
      <c r="G8" s="39"/>
      <c r="H8" s="37">
        <f>SUM(H4:J7)</f>
        <v>3251382.11</v>
      </c>
      <c r="I8" s="38"/>
      <c r="J8" s="39"/>
      <c r="K8" s="38">
        <f>SUM(K4:M7)</f>
        <v>164927.5099999999</v>
      </c>
      <c r="L8" s="38"/>
      <c r="M8" s="39"/>
    </row>
    <row r="13" ht="12.75">
      <c r="A13" s="36"/>
    </row>
    <row r="14" ht="12.75">
      <c r="A14" s="36"/>
    </row>
    <row r="15" ht="12.75">
      <c r="A15" s="36"/>
    </row>
    <row r="16" ht="12.75">
      <c r="A16" s="36"/>
    </row>
  </sheetData>
  <sheetProtection/>
  <mergeCells count="24">
    <mergeCell ref="B8:D8"/>
    <mergeCell ref="E8:G8"/>
    <mergeCell ref="H8:J8"/>
    <mergeCell ref="K8:M8"/>
    <mergeCell ref="B7:D7"/>
    <mergeCell ref="E7:G7"/>
    <mergeCell ref="H7:J7"/>
    <mergeCell ref="K7:M7"/>
    <mergeCell ref="B6:D6"/>
    <mergeCell ref="E6:G6"/>
    <mergeCell ref="H6:J6"/>
    <mergeCell ref="K6:M6"/>
    <mergeCell ref="B5:D5"/>
    <mergeCell ref="E5:G5"/>
    <mergeCell ref="H5:J5"/>
    <mergeCell ref="K5:M5"/>
    <mergeCell ref="B4:D4"/>
    <mergeCell ref="E4:G4"/>
    <mergeCell ref="H4:J4"/>
    <mergeCell ref="K4:M4"/>
    <mergeCell ref="B3:D3"/>
    <mergeCell ref="E3:G3"/>
    <mergeCell ref="H3:J3"/>
    <mergeCell ref="K3:M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Zunix</cp:lastModifiedBy>
  <cp:lastPrinted>2018-04-19T15:49:30Z</cp:lastPrinted>
  <dcterms:created xsi:type="dcterms:W3CDTF">1996-10-08T23:32:33Z</dcterms:created>
  <dcterms:modified xsi:type="dcterms:W3CDTF">2018-04-19T15:49:41Z</dcterms:modified>
  <cp:category/>
  <cp:version/>
  <cp:contentType/>
  <cp:contentStatus/>
</cp:coreProperties>
</file>